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filterPrivacy="1" codeName="ThisWorkbook"/>
  <xr:revisionPtr revIDLastSave="0" documentId="13_ncr:1_{84EE1EA9-8190-5C46-99B3-EBD2B126FF46}" xr6:coauthVersionLast="47" xr6:coauthVersionMax="47" xr10:uidLastSave="{00000000-0000-0000-0000-000000000000}"/>
  <bookViews>
    <workbookView xWindow="0" yWindow="500" windowWidth="35840" windowHeight="20120" tabRatio="699" activeTab="1" xr2:uid="{00000000-000D-0000-FFFF-FFFF00000000}"/>
  </bookViews>
  <sheets>
    <sheet name="Yksinkertainen vertailu" sheetId="5" r:id="rId1"/>
    <sheet name="Vertailu eri vaihtoehdot" sheetId="15" r:id="rId2"/>
    <sheet name="Valaisinpositiot projekti" sheetId="13" r:id="rId3"/>
    <sheet name="Yhteenveto" sheetId="14" r:id="rId4"/>
    <sheet name="L-faktor" sheetId="12" state="hidden" r:id="rId5"/>
    <sheet name="Netto LED Retrofit UDEN TILSKUD" sheetId="9" state="hidden" r:id="rId6"/>
    <sheet name="Sammenligning - Energiberegning" sheetId="3" state="hidden" r:id="rId7"/>
    <sheet name="Indst. for centrale målepunkter" sheetId="4" state="hidden" r:id="rId8"/>
    <sheet name="Beregninger" sheetId="2" state="hidden" r:id="rId9"/>
  </sheets>
  <externalReferences>
    <externalReference r:id="rId10"/>
  </externalReferences>
  <definedNames>
    <definedName name="lstMetrics" localSheetId="4">OFFSET(#REF!,0,0,COUNTA(#REF!))</definedName>
    <definedName name="lstMetrics" localSheetId="5">OFFSET('Netto LED Retrofit UDEN TILSKUD'!$C$6:$C$36,0,0,COUNTA('Netto LED Retrofit UDEN TILSKUD'!$C$6:$C$36))</definedName>
    <definedName name="lstMetrics" localSheetId="2">OFFSET('Valaisinpositiot projekti'!$B$7:$B$44,0,0,COUNTA('Valaisinpositiot projekti'!$B$7:$B$44))</definedName>
    <definedName name="lstMetrics" localSheetId="1">OFFSET('Vertailu eri vaihtoehdot'!$B$7:$B$44,0,0,COUNTA('Vertailu eri vaihtoehdot'!$B$7:$B$44))</definedName>
    <definedName name="lstMetrics" localSheetId="3">OFFSET(Yhteenveto!$B$7:$B$40,0,0,COUNTA(Yhteenveto!$B$7:$B$40))</definedName>
    <definedName name="lstMetrics" localSheetId="0">OFFSET('Yksinkertainen vertailu'!$B$7:$B$44,0,0,COUNTA('Yksinkertainen vertailu'!$B$7:$B$44))</definedName>
    <definedName name="lstMetrics">OFFSET(#REF!,0,0,COUNTA(#REF!))</definedName>
    <definedName name="lstYears" localSheetId="4">OFFSET(#REF!,0,1,1,COUNTA(#REF!)-1)</definedName>
    <definedName name="lstYears" localSheetId="5">OFFSET('Netto LED Retrofit UDEN TILSKUD'!$C$4:$G$4,0,1,1,COUNTA('Netto LED Retrofit UDEN TILSKUD'!$C$4:$G$4)-1)</definedName>
    <definedName name="lstYears" localSheetId="2">OFFSET('Valaisinpositiot projekti'!$A$5:$I$5,0,1,1,COUNTA('Valaisinpositiot projekti'!$A$5:$I$5)-1)</definedName>
    <definedName name="lstYears" localSheetId="1">OFFSET('Vertailu eri vaihtoehdot'!$A$5:$F$5,0,1,1,COUNTA('Vertailu eri vaihtoehdot'!$A$5:$F$5)-1)</definedName>
    <definedName name="lstYears" localSheetId="3">OFFSET(Yhteenveto!$B$5:$F$5,0,1,1,COUNTA(Yhteenveto!$B$5:$F$5)-1)</definedName>
    <definedName name="lstYears" localSheetId="0">OFFSET('Yksinkertainen vertailu'!$A$5:$F$5,0,1,1,COUNTA('Yksinkertainen vertailu'!$A$5:$F$5)-1)</definedName>
    <definedName name="lstYears">OFFSET(#REF!,0,1,1,COUNTA(#REF!)-1)</definedName>
    <definedName name="_xlnm.Print_Area" localSheetId="2">'Valaisinpositiot projekti'!$A$2:$V$46</definedName>
    <definedName name="_xlnm.Print_Area" localSheetId="1">'Vertailu eri vaihtoehdot'!$A$2:$F$73</definedName>
    <definedName name="_xlnm.Print_Area" localSheetId="3">Yhteenveto!$A$2:$F$69</definedName>
    <definedName name="_xlnm.Print_Area" localSheetId="0">'Yksinkertainen vertailu'!$A$2:$F$73</definedName>
    <definedName name="SelectedYear" localSheetId="4">'[1]Sammenligning - Energiberegning'!$K$2</definedName>
    <definedName name="SelectedYear">'Sammenligning - Energiberegning'!$K$2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3" l="1"/>
  <c r="G22" i="13"/>
  <c r="G20" i="13"/>
  <c r="G23" i="13"/>
  <c r="G25" i="13"/>
  <c r="G27" i="13"/>
  <c r="G34" i="13"/>
  <c r="G36" i="13"/>
  <c r="H21" i="13"/>
  <c r="H22" i="13"/>
  <c r="H20" i="13"/>
  <c r="H23" i="13"/>
  <c r="H25" i="13"/>
  <c r="H27" i="13"/>
  <c r="H34" i="13"/>
  <c r="H36" i="13"/>
  <c r="H37" i="13"/>
  <c r="H38" i="13"/>
  <c r="E21" i="13"/>
  <c r="E22" i="13"/>
  <c r="E20" i="13"/>
  <c r="E23" i="13"/>
  <c r="E25" i="13"/>
  <c r="E27" i="13"/>
  <c r="E34" i="13"/>
  <c r="E36" i="13"/>
  <c r="F21" i="13"/>
  <c r="F22" i="13"/>
  <c r="F20" i="13"/>
  <c r="F23" i="13"/>
  <c r="F25" i="13"/>
  <c r="F27" i="13"/>
  <c r="F34" i="13"/>
  <c r="F36" i="13"/>
  <c r="F38" i="13"/>
  <c r="V38" i="13"/>
  <c r="T38" i="13"/>
  <c r="R38" i="13"/>
  <c r="P38" i="13"/>
  <c r="N38" i="13"/>
  <c r="L38" i="13"/>
  <c r="I21" i="13"/>
  <c r="I22" i="13"/>
  <c r="I20" i="13"/>
  <c r="I23" i="13"/>
  <c r="I25" i="13"/>
  <c r="I27" i="13"/>
  <c r="I34" i="13"/>
  <c r="I36" i="13"/>
  <c r="J21" i="13"/>
  <c r="J22" i="13"/>
  <c r="J20" i="13"/>
  <c r="J23" i="13"/>
  <c r="J25" i="13"/>
  <c r="J27" i="13"/>
  <c r="J34" i="13"/>
  <c r="J36" i="13"/>
  <c r="J38" i="13"/>
  <c r="D38" i="13"/>
  <c r="C21" i="13"/>
  <c r="C22" i="13"/>
  <c r="C20" i="13"/>
  <c r="C23" i="13"/>
  <c r="C25" i="13"/>
  <c r="C27" i="13"/>
  <c r="C30" i="13"/>
  <c r="C34" i="13"/>
  <c r="C36" i="13"/>
  <c r="D21" i="13"/>
  <c r="D22" i="13"/>
  <c r="D20" i="13"/>
  <c r="D23" i="13"/>
  <c r="D25" i="13"/>
  <c r="D14" i="13"/>
  <c r="D27" i="13"/>
  <c r="D30" i="13"/>
  <c r="D34" i="13"/>
  <c r="D36" i="13"/>
  <c r="D37" i="13"/>
  <c r="Q21" i="13"/>
  <c r="Q22" i="13"/>
  <c r="Q20" i="13"/>
  <c r="Q23" i="13"/>
  <c r="Q25" i="13"/>
  <c r="Q27" i="13"/>
  <c r="Q30" i="13"/>
  <c r="Q34" i="13"/>
  <c r="Q36" i="13"/>
  <c r="R21" i="13"/>
  <c r="R22" i="13"/>
  <c r="R20" i="13"/>
  <c r="R23" i="13"/>
  <c r="R25" i="13"/>
  <c r="R14" i="13"/>
  <c r="R27" i="13"/>
  <c r="R30" i="13"/>
  <c r="R34" i="13"/>
  <c r="R36" i="13"/>
  <c r="R37" i="13"/>
  <c r="S21" i="13"/>
  <c r="S22" i="13"/>
  <c r="S20" i="13"/>
  <c r="S23" i="13"/>
  <c r="S25" i="13"/>
  <c r="S27" i="13"/>
  <c r="S30" i="13"/>
  <c r="S34" i="13"/>
  <c r="S36" i="13"/>
  <c r="T21" i="13"/>
  <c r="T22" i="13"/>
  <c r="T20" i="13"/>
  <c r="T23" i="13"/>
  <c r="T25" i="13"/>
  <c r="T14" i="13"/>
  <c r="T27" i="13"/>
  <c r="T30" i="13"/>
  <c r="T34" i="13"/>
  <c r="T36" i="13"/>
  <c r="T37" i="13"/>
  <c r="U21" i="13"/>
  <c r="U22" i="13"/>
  <c r="U20" i="13"/>
  <c r="U23" i="13"/>
  <c r="U25" i="13"/>
  <c r="U27" i="13"/>
  <c r="U30" i="13"/>
  <c r="U34" i="13"/>
  <c r="U36" i="13"/>
  <c r="V21" i="13"/>
  <c r="V22" i="13"/>
  <c r="V20" i="13"/>
  <c r="V23" i="13"/>
  <c r="V25" i="13"/>
  <c r="V14" i="13"/>
  <c r="V27" i="13"/>
  <c r="V30" i="13"/>
  <c r="V34" i="13"/>
  <c r="V36" i="13"/>
  <c r="V37" i="13"/>
  <c r="O21" i="13"/>
  <c r="O22" i="13"/>
  <c r="O20" i="13"/>
  <c r="O23" i="13"/>
  <c r="O25" i="13"/>
  <c r="O27" i="13"/>
  <c r="O30" i="13"/>
  <c r="O34" i="13"/>
  <c r="O36" i="13"/>
  <c r="P21" i="13"/>
  <c r="P22" i="13"/>
  <c r="P20" i="13"/>
  <c r="P23" i="13"/>
  <c r="P25" i="13"/>
  <c r="P14" i="13"/>
  <c r="P27" i="13"/>
  <c r="P30" i="13"/>
  <c r="P34" i="13"/>
  <c r="P36" i="13"/>
  <c r="P37" i="13"/>
  <c r="M21" i="13"/>
  <c r="M22" i="13"/>
  <c r="M20" i="13"/>
  <c r="M23" i="13"/>
  <c r="M25" i="13"/>
  <c r="M27" i="13"/>
  <c r="M30" i="13"/>
  <c r="M34" i="13"/>
  <c r="M36" i="13"/>
  <c r="N21" i="13"/>
  <c r="N22" i="13"/>
  <c r="N20" i="13"/>
  <c r="N23" i="13"/>
  <c r="N25" i="13"/>
  <c r="N14" i="13"/>
  <c r="N27" i="13"/>
  <c r="N30" i="13"/>
  <c r="N34" i="13"/>
  <c r="N36" i="13"/>
  <c r="N37" i="13"/>
  <c r="K21" i="13"/>
  <c r="K22" i="13"/>
  <c r="K20" i="13"/>
  <c r="K23" i="13"/>
  <c r="K25" i="13"/>
  <c r="K27" i="13"/>
  <c r="K30" i="13"/>
  <c r="K34" i="13"/>
  <c r="K36" i="13"/>
  <c r="L21" i="13"/>
  <c r="L22" i="13"/>
  <c r="L20" i="13"/>
  <c r="L23" i="13"/>
  <c r="L25" i="13"/>
  <c r="L14" i="13"/>
  <c r="L27" i="13"/>
  <c r="L30" i="13"/>
  <c r="L34" i="13"/>
  <c r="L36" i="13"/>
  <c r="L37" i="13"/>
  <c r="I30" i="13"/>
  <c r="J13" i="13"/>
  <c r="J14" i="13"/>
  <c r="J30" i="13"/>
  <c r="J37" i="13"/>
  <c r="G30" i="13"/>
  <c r="H14" i="13"/>
  <c r="H30" i="13"/>
  <c r="E30" i="13"/>
  <c r="F13" i="13"/>
  <c r="F14" i="13"/>
  <c r="F30" i="13"/>
  <c r="F37" i="13"/>
  <c r="C21" i="14"/>
  <c r="D21" i="14"/>
  <c r="D22" i="14"/>
  <c r="D41" i="14"/>
  <c r="C30" i="14"/>
  <c r="D30" i="14"/>
  <c r="D24" i="14"/>
  <c r="D23" i="14"/>
  <c r="D20" i="14"/>
  <c r="C20" i="14"/>
  <c r="F50" i="13"/>
  <c r="H50" i="13"/>
  <c r="J50" i="13"/>
  <c r="D50" i="13"/>
  <c r="L50" i="13"/>
  <c r="N50" i="13"/>
  <c r="P50" i="13"/>
  <c r="R50" i="13"/>
  <c r="T50" i="13"/>
  <c r="V50" i="13"/>
  <c r="A50" i="13"/>
  <c r="F49" i="13"/>
  <c r="F51" i="13"/>
  <c r="H49" i="13"/>
  <c r="H51" i="13"/>
  <c r="J49" i="13"/>
  <c r="J51" i="13"/>
  <c r="D49" i="13"/>
  <c r="D51" i="13"/>
  <c r="L49" i="13"/>
  <c r="L51" i="13"/>
  <c r="N49" i="13"/>
  <c r="N51" i="13"/>
  <c r="P49" i="13"/>
  <c r="P51" i="13"/>
  <c r="R49" i="13"/>
  <c r="R51" i="13"/>
  <c r="T49" i="13"/>
  <c r="T51" i="13"/>
  <c r="V49" i="13"/>
  <c r="V51" i="13"/>
  <c r="A51" i="13"/>
  <c r="V43" i="13"/>
  <c r="V44" i="13"/>
  <c r="V46" i="13"/>
  <c r="V26" i="13"/>
  <c r="V45" i="13"/>
  <c r="U37" i="13"/>
  <c r="V31" i="13"/>
  <c r="V32" i="13"/>
  <c r="V28" i="13"/>
  <c r="U26" i="13"/>
  <c r="V24" i="13"/>
  <c r="U24" i="13"/>
  <c r="T43" i="13"/>
  <c r="T44" i="13"/>
  <c r="T46" i="13"/>
  <c r="T26" i="13"/>
  <c r="T45" i="13"/>
  <c r="S37" i="13"/>
  <c r="T31" i="13"/>
  <c r="T32" i="13"/>
  <c r="T28" i="13"/>
  <c r="S26" i="13"/>
  <c r="T24" i="13"/>
  <c r="S24" i="13"/>
  <c r="R43" i="13"/>
  <c r="R44" i="13"/>
  <c r="R46" i="13"/>
  <c r="R26" i="13"/>
  <c r="R45" i="13"/>
  <c r="Q37" i="13"/>
  <c r="R31" i="13"/>
  <c r="R32" i="13"/>
  <c r="R28" i="13"/>
  <c r="Q26" i="13"/>
  <c r="R24" i="13"/>
  <c r="Q24" i="13"/>
  <c r="P43" i="13"/>
  <c r="P44" i="13"/>
  <c r="P46" i="13"/>
  <c r="P26" i="13"/>
  <c r="P45" i="13"/>
  <c r="O37" i="13"/>
  <c r="P31" i="13"/>
  <c r="P32" i="13"/>
  <c r="P28" i="13"/>
  <c r="O26" i="13"/>
  <c r="P24" i="13"/>
  <c r="O24" i="13"/>
  <c r="N43" i="13"/>
  <c r="N44" i="13"/>
  <c r="N46" i="13"/>
  <c r="N26" i="13"/>
  <c r="N45" i="13"/>
  <c r="M37" i="13"/>
  <c r="N31" i="13"/>
  <c r="N32" i="13"/>
  <c r="N28" i="13"/>
  <c r="M26" i="13"/>
  <c r="N24" i="13"/>
  <c r="M24" i="13"/>
  <c r="L43" i="13"/>
  <c r="L44" i="13"/>
  <c r="L46" i="13"/>
  <c r="L26" i="13"/>
  <c r="L45" i="13"/>
  <c r="K37" i="13"/>
  <c r="L31" i="13"/>
  <c r="L32" i="13"/>
  <c r="L28" i="13"/>
  <c r="K26" i="13"/>
  <c r="L24" i="13"/>
  <c r="K24" i="13"/>
  <c r="J43" i="13"/>
  <c r="J44" i="13"/>
  <c r="J46" i="13"/>
  <c r="J26" i="13"/>
  <c r="J45" i="13"/>
  <c r="I37" i="13"/>
  <c r="J31" i="13"/>
  <c r="J32" i="13"/>
  <c r="J28" i="13"/>
  <c r="I26" i="13"/>
  <c r="J24" i="13"/>
  <c r="I24" i="13"/>
  <c r="H43" i="13"/>
  <c r="H44" i="13"/>
  <c r="H46" i="13"/>
  <c r="H26" i="13"/>
  <c r="H45" i="13"/>
  <c r="G37" i="13"/>
  <c r="H31" i="13"/>
  <c r="H32" i="13"/>
  <c r="H28" i="13"/>
  <c r="G26" i="13"/>
  <c r="H24" i="13"/>
  <c r="G24" i="13"/>
  <c r="F43" i="13"/>
  <c r="F44" i="13"/>
  <c r="F46" i="13"/>
  <c r="F26" i="13"/>
  <c r="F45" i="13"/>
  <c r="E37" i="13"/>
  <c r="F31" i="13"/>
  <c r="F32" i="13"/>
  <c r="F28" i="13"/>
  <c r="E26" i="13"/>
  <c r="F24" i="13"/>
  <c r="E24" i="13"/>
  <c r="D28" i="13"/>
  <c r="D26" i="13"/>
  <c r="D21" i="5"/>
  <c r="D22" i="5"/>
  <c r="D20" i="5"/>
  <c r="D23" i="5"/>
  <c r="D25" i="5"/>
  <c r="D27" i="5"/>
  <c r="C21" i="5"/>
  <c r="C22" i="5"/>
  <c r="C20" i="5"/>
  <c r="C23" i="5"/>
  <c r="C25" i="5"/>
  <c r="C27" i="5"/>
  <c r="D28" i="5"/>
  <c r="D26" i="5"/>
  <c r="C30" i="5"/>
  <c r="C34" i="5"/>
  <c r="C36" i="5"/>
  <c r="D30" i="5"/>
  <c r="D34" i="5"/>
  <c r="D36" i="5"/>
  <c r="D37" i="5"/>
  <c r="D45" i="5"/>
  <c r="D38" i="5"/>
  <c r="A49" i="13"/>
  <c r="D36" i="14"/>
  <c r="D37" i="14"/>
  <c r="D39" i="14"/>
  <c r="C22" i="14"/>
  <c r="D43" i="13"/>
  <c r="D24" i="13"/>
  <c r="C24" i="13"/>
  <c r="C21" i="15"/>
  <c r="C22" i="15"/>
  <c r="C20" i="15"/>
  <c r="C23" i="15"/>
  <c r="C25" i="15"/>
  <c r="D21" i="15"/>
  <c r="D22" i="15"/>
  <c r="D20" i="15"/>
  <c r="D23" i="15"/>
  <c r="D25" i="15"/>
  <c r="D26" i="15"/>
  <c r="D45" i="15"/>
  <c r="F21" i="15"/>
  <c r="F22" i="15"/>
  <c r="F20" i="15"/>
  <c r="F23" i="15"/>
  <c r="F25" i="15"/>
  <c r="F26" i="15"/>
  <c r="F45" i="15"/>
  <c r="E21" i="15"/>
  <c r="E22" i="15"/>
  <c r="E20" i="15"/>
  <c r="E23" i="15"/>
  <c r="E25" i="15"/>
  <c r="E26" i="15"/>
  <c r="E45" i="15"/>
  <c r="C27" i="15"/>
  <c r="C30" i="15"/>
  <c r="C34" i="15"/>
  <c r="C36" i="15"/>
  <c r="D14" i="15"/>
  <c r="D27" i="15"/>
  <c r="D30" i="15"/>
  <c r="D34" i="15"/>
  <c r="D36" i="15"/>
  <c r="D38" i="15"/>
  <c r="E24" i="15"/>
  <c r="F24" i="15"/>
  <c r="D24" i="15"/>
  <c r="C24" i="15"/>
  <c r="C43" i="15"/>
  <c r="D43" i="15"/>
  <c r="E43" i="15"/>
  <c r="F43" i="15"/>
  <c r="D43" i="5"/>
  <c r="D24" i="5"/>
  <c r="C24" i="5"/>
  <c r="D44" i="5"/>
  <c r="D46" i="5"/>
  <c r="F6" i="15"/>
  <c r="F54" i="15"/>
  <c r="E6" i="15"/>
  <c r="E54" i="15"/>
  <c r="D6" i="15"/>
  <c r="D54" i="15"/>
  <c r="C6" i="15"/>
  <c r="C54" i="15"/>
  <c r="C56" i="15"/>
  <c r="C57" i="15"/>
  <c r="C58" i="15"/>
  <c r="C59" i="15"/>
  <c r="C60" i="15"/>
  <c r="C61" i="15"/>
  <c r="C62" i="15"/>
  <c r="C63" i="15"/>
  <c r="C64" i="15"/>
  <c r="F51" i="15"/>
  <c r="F27" i="15"/>
  <c r="F30" i="15"/>
  <c r="F34" i="15"/>
  <c r="F36" i="15"/>
  <c r="F37" i="15"/>
  <c r="F52" i="15"/>
  <c r="F55" i="15"/>
  <c r="F56" i="15"/>
  <c r="F57" i="15"/>
  <c r="F58" i="15"/>
  <c r="F59" i="15"/>
  <c r="F60" i="15"/>
  <c r="F61" i="15"/>
  <c r="F62" i="15"/>
  <c r="F63" i="15"/>
  <c r="F64" i="15"/>
  <c r="E51" i="15"/>
  <c r="E27" i="15"/>
  <c r="E15" i="15"/>
  <c r="E16" i="15"/>
  <c r="E30" i="15"/>
  <c r="E34" i="15"/>
  <c r="E36" i="15"/>
  <c r="E37" i="15"/>
  <c r="E52" i="15"/>
  <c r="E55" i="15"/>
  <c r="E56" i="15"/>
  <c r="E57" i="15"/>
  <c r="E58" i="15"/>
  <c r="E59" i="15"/>
  <c r="E60" i="15"/>
  <c r="E61" i="15"/>
  <c r="E62" i="15"/>
  <c r="E63" i="15"/>
  <c r="E64" i="15"/>
  <c r="D51" i="15"/>
  <c r="D37" i="15"/>
  <c r="D52" i="15"/>
  <c r="D55" i="15"/>
  <c r="D56" i="15"/>
  <c r="D57" i="15"/>
  <c r="D58" i="15"/>
  <c r="D59" i="15"/>
  <c r="D60" i="15"/>
  <c r="D61" i="15"/>
  <c r="D62" i="15"/>
  <c r="D63" i="15"/>
  <c r="D64" i="15"/>
  <c r="C37" i="15"/>
  <c r="C52" i="15"/>
  <c r="C51" i="15"/>
  <c r="F50" i="15"/>
  <c r="E50" i="15"/>
  <c r="D50" i="15"/>
  <c r="C50" i="15"/>
  <c r="F44" i="15"/>
  <c r="F46" i="15"/>
  <c r="E44" i="15"/>
  <c r="E46" i="15"/>
  <c r="D44" i="15"/>
  <c r="D46" i="15"/>
  <c r="F38" i="15"/>
  <c r="E38" i="15"/>
  <c r="F31" i="15"/>
  <c r="F32" i="15"/>
  <c r="E31" i="15"/>
  <c r="E32" i="15"/>
  <c r="D31" i="15"/>
  <c r="D32" i="15"/>
  <c r="F28" i="15"/>
  <c r="E28" i="15"/>
  <c r="D28" i="15"/>
  <c r="C26" i="15"/>
  <c r="D6" i="14"/>
  <c r="C6" i="14"/>
  <c r="D32" i="14"/>
  <c r="C32" i="14"/>
  <c r="D26" i="14"/>
  <c r="C26" i="14"/>
  <c r="C37" i="13"/>
  <c r="C24" i="14"/>
  <c r="C23" i="14"/>
  <c r="C26" i="13"/>
  <c r="D44" i="13"/>
  <c r="D46" i="13"/>
  <c r="D45" i="13"/>
  <c r="D31" i="13"/>
  <c r="D32" i="13"/>
  <c r="C37" i="5"/>
  <c r="F39" i="14"/>
  <c r="F47" i="14"/>
  <c r="F20" i="14"/>
  <c r="E13" i="14"/>
  <c r="F13" i="14"/>
  <c r="F21" i="14"/>
  <c r="F14" i="14"/>
  <c r="F23" i="14"/>
  <c r="F26" i="14"/>
  <c r="F30" i="14"/>
  <c r="F32" i="14"/>
  <c r="F33" i="14"/>
  <c r="F48" i="14"/>
  <c r="F51" i="14"/>
  <c r="F52" i="14"/>
  <c r="F53" i="14"/>
  <c r="F54" i="14"/>
  <c r="F55" i="14"/>
  <c r="F56" i="14"/>
  <c r="F57" i="14"/>
  <c r="F58" i="14"/>
  <c r="F59" i="14"/>
  <c r="F60" i="14"/>
  <c r="E7" i="14"/>
  <c r="E39" i="14"/>
  <c r="E47" i="14"/>
  <c r="E20" i="14"/>
  <c r="E21" i="14"/>
  <c r="E14" i="14"/>
  <c r="E23" i="14"/>
  <c r="E15" i="14"/>
  <c r="E16" i="14"/>
  <c r="E26" i="14"/>
  <c r="E30" i="14"/>
  <c r="E32" i="14"/>
  <c r="E33" i="14"/>
  <c r="E48" i="14"/>
  <c r="E51" i="14"/>
  <c r="E52" i="14"/>
  <c r="E53" i="14"/>
  <c r="E54" i="14"/>
  <c r="E55" i="14"/>
  <c r="E56" i="14"/>
  <c r="E57" i="14"/>
  <c r="E58" i="14"/>
  <c r="E59" i="14"/>
  <c r="E60" i="14"/>
  <c r="D47" i="14"/>
  <c r="D33" i="14"/>
  <c r="D48" i="14"/>
  <c r="D51" i="14"/>
  <c r="D52" i="14"/>
  <c r="D53" i="14"/>
  <c r="D54" i="14"/>
  <c r="D55" i="14"/>
  <c r="D56" i="14"/>
  <c r="D57" i="14"/>
  <c r="D58" i="14"/>
  <c r="D59" i="14"/>
  <c r="D60" i="14"/>
  <c r="C52" i="14"/>
  <c r="C53" i="14"/>
  <c r="C54" i="14"/>
  <c r="C55" i="14"/>
  <c r="C56" i="14"/>
  <c r="C57" i="14"/>
  <c r="C58" i="14"/>
  <c r="C59" i="14"/>
  <c r="C60" i="14"/>
  <c r="F50" i="14"/>
  <c r="E50" i="14"/>
  <c r="D50" i="14"/>
  <c r="C50" i="14"/>
  <c r="C33" i="14"/>
  <c r="C48" i="14"/>
  <c r="C47" i="14"/>
  <c r="F46" i="14"/>
  <c r="E46" i="14"/>
  <c r="D46" i="14"/>
  <c r="C46" i="14"/>
  <c r="F40" i="14"/>
  <c r="F42" i="14"/>
  <c r="E40" i="14"/>
  <c r="E42" i="14"/>
  <c r="D40" i="14"/>
  <c r="D42" i="14"/>
  <c r="F22" i="14"/>
  <c r="F41" i="14"/>
  <c r="E22" i="14"/>
  <c r="E41" i="14"/>
  <c r="F34" i="14"/>
  <c r="E34" i="14"/>
  <c r="D34" i="14"/>
  <c r="F27" i="14"/>
  <c r="F28" i="14"/>
  <c r="E27" i="14"/>
  <c r="E28" i="14"/>
  <c r="D27" i="14"/>
  <c r="D28" i="14"/>
  <c r="F24" i="14"/>
  <c r="E24" i="14"/>
  <c r="E7" i="5"/>
  <c r="F20" i="5"/>
  <c r="E20" i="5"/>
  <c r="E13" i="5"/>
  <c r="F13" i="5"/>
  <c r="F30" i="5"/>
  <c r="F34" i="5"/>
  <c r="E15" i="5"/>
  <c r="E16" i="5"/>
  <c r="E30" i="5"/>
  <c r="E34" i="5"/>
  <c r="F25" i="5"/>
  <c r="F14" i="5"/>
  <c r="F27" i="5"/>
  <c r="F36" i="5"/>
  <c r="F37" i="5"/>
  <c r="E25" i="5"/>
  <c r="E14" i="5"/>
  <c r="E27" i="5"/>
  <c r="E36" i="5"/>
  <c r="E37" i="5"/>
  <c r="E43" i="5"/>
  <c r="F43" i="5"/>
  <c r="D31" i="5"/>
  <c r="D32" i="5"/>
  <c r="H3" i="12"/>
  <c r="E31" i="5"/>
  <c r="E32" i="5"/>
  <c r="H5" i="12"/>
  <c r="F31" i="5"/>
  <c r="F32" i="5"/>
  <c r="F26" i="5"/>
  <c r="D54" i="5"/>
  <c r="H4" i="12"/>
  <c r="H9" i="12"/>
  <c r="H10" i="12"/>
  <c r="H11" i="12"/>
  <c r="H15" i="12"/>
  <c r="H16" i="12"/>
  <c r="H17" i="12"/>
  <c r="H21" i="12"/>
  <c r="H22" i="12"/>
  <c r="H23" i="12"/>
  <c r="H27" i="12"/>
  <c r="H28" i="12"/>
  <c r="H29" i="12"/>
  <c r="H33" i="12"/>
  <c r="H34" i="12"/>
  <c r="H35" i="12"/>
  <c r="H39" i="12"/>
  <c r="H40" i="12"/>
  <c r="H41" i="12"/>
  <c r="H45" i="12"/>
  <c r="H46" i="12"/>
  <c r="H47" i="12"/>
  <c r="H51" i="12"/>
  <c r="H52" i="12"/>
  <c r="H53" i="12"/>
  <c r="D50" i="5"/>
  <c r="D51" i="5"/>
  <c r="G11" i="9"/>
  <c r="D46" i="9"/>
  <c r="D47" i="9"/>
  <c r="D48" i="9"/>
  <c r="D49" i="9"/>
  <c r="D50" i="9"/>
  <c r="D51" i="9"/>
  <c r="D52" i="9"/>
  <c r="D53" i="9"/>
  <c r="D54" i="9"/>
  <c r="G44" i="9"/>
  <c r="F44" i="9"/>
  <c r="E44" i="9"/>
  <c r="D44" i="9"/>
  <c r="G30" i="9"/>
  <c r="D22" i="9"/>
  <c r="E14" i="9"/>
  <c r="F14" i="9"/>
  <c r="E13" i="9"/>
  <c r="E12" i="9"/>
  <c r="G12" i="9"/>
  <c r="E11" i="9"/>
  <c r="G22" i="9"/>
  <c r="F10" i="9"/>
  <c r="D10" i="9"/>
  <c r="F9" i="9"/>
  <c r="F8" i="9"/>
  <c r="D8" i="9"/>
  <c r="D6" i="9"/>
  <c r="E22" i="9"/>
  <c r="D16" i="9"/>
  <c r="D17" i="9"/>
  <c r="D18" i="9"/>
  <c r="F12" i="9"/>
  <c r="D23" i="9"/>
  <c r="F13" i="9"/>
  <c r="E6" i="9"/>
  <c r="F11" i="9"/>
  <c r="F22" i="9"/>
  <c r="E23" i="9"/>
  <c r="E35" i="9"/>
  <c r="E41" i="9"/>
  <c r="D19" i="9"/>
  <c r="D25" i="9"/>
  <c r="E16" i="9"/>
  <c r="E17" i="9"/>
  <c r="G6" i="9"/>
  <c r="F6" i="9"/>
  <c r="F16" i="9"/>
  <c r="F17" i="9"/>
  <c r="F19" i="9"/>
  <c r="F18" i="9"/>
  <c r="F37" i="9"/>
  <c r="G23" i="9"/>
  <c r="G16" i="9"/>
  <c r="G17" i="9"/>
  <c r="E19" i="9"/>
  <c r="E18" i="9"/>
  <c r="E37" i="9"/>
  <c r="D41" i="9"/>
  <c r="D26" i="9"/>
  <c r="D42" i="9"/>
  <c r="D40" i="9"/>
  <c r="F23" i="9"/>
  <c r="F35" i="9"/>
  <c r="F25" i="9"/>
  <c r="F20" i="9"/>
  <c r="E25" i="9"/>
  <c r="E20" i="9"/>
  <c r="G19" i="9"/>
  <c r="G18" i="9"/>
  <c r="F41" i="9"/>
  <c r="C56" i="5"/>
  <c r="C57" i="5"/>
  <c r="C58" i="5"/>
  <c r="C59" i="5"/>
  <c r="C60" i="5"/>
  <c r="C61" i="5"/>
  <c r="C62" i="5"/>
  <c r="C63" i="5"/>
  <c r="C64" i="5"/>
  <c r="F54" i="5"/>
  <c r="E54" i="5"/>
  <c r="C54" i="5"/>
  <c r="F15" i="3"/>
  <c r="D15" i="3"/>
  <c r="B39" i="2"/>
  <c r="B40" i="3"/>
  <c r="A32" i="2"/>
  <c r="A33" i="2"/>
  <c r="A34" i="2"/>
  <c r="A35" i="2"/>
  <c r="A36" i="2"/>
  <c r="A37" i="2"/>
  <c r="A38" i="2"/>
  <c r="A39" i="2"/>
  <c r="B15" i="2"/>
  <c r="B16" i="3"/>
  <c r="B16" i="2"/>
  <c r="B17" i="2"/>
  <c r="B18" i="2"/>
  <c r="B19" i="2"/>
  <c r="B20" i="3"/>
  <c r="B20" i="2"/>
  <c r="B21" i="3"/>
  <c r="B21" i="2"/>
  <c r="B22" i="2"/>
  <c r="B23" i="3"/>
  <c r="B23" i="2"/>
  <c r="B24" i="2"/>
  <c r="B25" i="2"/>
  <c r="B26" i="2"/>
  <c r="B27" i="2"/>
  <c r="B28" i="2"/>
  <c r="B29" i="3"/>
  <c r="B29" i="2"/>
  <c r="B9" i="2"/>
  <c r="A9" i="2"/>
  <c r="B10" i="2"/>
  <c r="A10" i="2"/>
  <c r="B11" i="2"/>
  <c r="A11" i="2"/>
  <c r="B12" i="2"/>
  <c r="A12" i="2"/>
  <c r="B8" i="2"/>
  <c r="B7" i="3"/>
  <c r="B17" i="3"/>
  <c r="B19" i="3"/>
  <c r="F19" i="3"/>
  <c r="B25" i="3"/>
  <c r="D25" i="3"/>
  <c r="B27" i="3"/>
  <c r="F27" i="3"/>
  <c r="B30" i="2"/>
  <c r="B31" i="3"/>
  <c r="B31" i="2"/>
  <c r="B32" i="2"/>
  <c r="B33" i="2"/>
  <c r="G33" i="2"/>
  <c r="B34" i="2"/>
  <c r="F34" i="2"/>
  <c r="B35" i="2"/>
  <c r="B36" i="3"/>
  <c r="B36" i="2"/>
  <c r="B37" i="3"/>
  <c r="B37" i="2"/>
  <c r="F37" i="2"/>
  <c r="B38" i="2"/>
  <c r="B18" i="3"/>
  <c r="B22" i="3"/>
  <c r="F22" i="3"/>
  <c r="B24" i="3"/>
  <c r="B26" i="3"/>
  <c r="D26" i="3"/>
  <c r="B28" i="3"/>
  <c r="D28" i="3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D3" i="2"/>
  <c r="B39" i="3"/>
  <c r="E37" i="2"/>
  <c r="D36" i="2"/>
  <c r="B33" i="3"/>
  <c r="B32" i="3"/>
  <c r="F7" i="3"/>
  <c r="B35" i="3"/>
  <c r="E34" i="2"/>
  <c r="G34" i="2"/>
  <c r="D34" i="2"/>
  <c r="C34" i="2"/>
  <c r="B34" i="3"/>
  <c r="D33" i="2"/>
  <c r="C33" i="2"/>
  <c r="E33" i="2"/>
  <c r="F33" i="2"/>
  <c r="J7" i="3"/>
  <c r="D6" i="4"/>
  <c r="D7" i="4"/>
  <c r="D8" i="4"/>
  <c r="D9" i="4"/>
  <c r="D5" i="4"/>
  <c r="G39" i="2"/>
  <c r="G38" i="2"/>
  <c r="D39" i="3"/>
  <c r="G32" i="2"/>
  <c r="D33" i="3"/>
  <c r="G31" i="2"/>
  <c r="D32" i="3"/>
  <c r="G35" i="2"/>
  <c r="G29" i="2"/>
  <c r="D30" i="3"/>
  <c r="G30" i="2"/>
  <c r="G15" i="2"/>
  <c r="G16" i="2"/>
  <c r="G18" i="2"/>
  <c r="G20" i="2"/>
  <c r="G24" i="2"/>
  <c r="G26" i="2"/>
  <c r="G28" i="2"/>
  <c r="G17" i="2"/>
  <c r="G19" i="2"/>
  <c r="G21" i="2"/>
  <c r="G23" i="2"/>
  <c r="G25" i="2"/>
  <c r="G27" i="2"/>
  <c r="D35" i="3"/>
  <c r="D34" i="3"/>
  <c r="F38" i="2"/>
  <c r="E39" i="3"/>
  <c r="F32" i="2"/>
  <c r="E33" i="3"/>
  <c r="F35" i="2"/>
  <c r="F31" i="2"/>
  <c r="E32" i="3"/>
  <c r="F29" i="2"/>
  <c r="E30" i="3"/>
  <c r="F30" i="2"/>
  <c r="D24" i="3"/>
  <c r="D22" i="3"/>
  <c r="D27" i="3"/>
  <c r="D19" i="3"/>
  <c r="D17" i="3"/>
  <c r="D18" i="3"/>
  <c r="F15" i="2"/>
  <c r="F16" i="2"/>
  <c r="F17" i="3"/>
  <c r="F18" i="2"/>
  <c r="F20" i="2"/>
  <c r="F24" i="2"/>
  <c r="F26" i="2"/>
  <c r="F28" i="2"/>
  <c r="F17" i="2"/>
  <c r="F18" i="3"/>
  <c r="F19" i="2"/>
  <c r="F21" i="2"/>
  <c r="F23" i="2"/>
  <c r="F24" i="3"/>
  <c r="F25" i="2"/>
  <c r="F26" i="3"/>
  <c r="F27" i="2"/>
  <c r="E34" i="3"/>
  <c r="E35" i="3"/>
  <c r="E38" i="2"/>
  <c r="E32" i="2"/>
  <c r="E31" i="2"/>
  <c r="E35" i="2"/>
  <c r="E29" i="2"/>
  <c r="E30" i="2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C38" i="2"/>
  <c r="D38" i="2"/>
  <c r="D32" i="2"/>
  <c r="D31" i="2"/>
  <c r="D35" i="2"/>
  <c r="C32" i="2"/>
  <c r="C31" i="2"/>
  <c r="C35" i="2"/>
  <c r="C29" i="2"/>
  <c r="C30" i="2"/>
  <c r="D29" i="2"/>
  <c r="D30" i="2"/>
  <c r="D15" i="2"/>
  <c r="D16" i="2"/>
  <c r="D18" i="2"/>
  <c r="D20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4" i="2"/>
  <c r="C26" i="2"/>
  <c r="C28" i="2"/>
  <c r="C17" i="2"/>
  <c r="C19" i="2"/>
  <c r="C21" i="2"/>
  <c r="C23" i="2"/>
  <c r="C25" i="2"/>
  <c r="C27" i="2"/>
  <c r="D40" i="3"/>
  <c r="E40" i="3"/>
  <c r="G22" i="2"/>
  <c r="F25" i="3"/>
  <c r="D22" i="2"/>
  <c r="D39" i="2"/>
  <c r="F39" i="2"/>
  <c r="C22" i="2"/>
  <c r="F28" i="3"/>
  <c r="H28" i="3"/>
  <c r="G36" i="2"/>
  <c r="E39" i="2"/>
  <c r="F22" i="2"/>
  <c r="C39" i="2"/>
  <c r="D7" i="3"/>
  <c r="C36" i="2"/>
  <c r="E36" i="2"/>
  <c r="C37" i="2"/>
  <c r="A8" i="2"/>
  <c r="D31" i="3"/>
  <c r="E31" i="3"/>
  <c r="F16" i="3"/>
  <c r="D16" i="3"/>
  <c r="E37" i="3"/>
  <c r="D37" i="3"/>
  <c r="D23" i="3"/>
  <c r="F23" i="3"/>
  <c r="E36" i="3"/>
  <c r="D36" i="3"/>
  <c r="D29" i="3"/>
  <c r="F29" i="3"/>
  <c r="F21" i="3"/>
  <c r="D21" i="3"/>
  <c r="D20" i="3"/>
  <c r="F20" i="3"/>
  <c r="F36" i="2"/>
  <c r="G37" i="2"/>
  <c r="D37" i="2"/>
  <c r="B38" i="3"/>
  <c r="H7" i="3"/>
  <c r="H35" i="3"/>
  <c r="H33" i="3"/>
  <c r="H27" i="3"/>
  <c r="H19" i="3"/>
  <c r="H22" i="3"/>
  <c r="G7" i="2"/>
  <c r="G6" i="2"/>
  <c r="G12" i="2"/>
  <c r="F40" i="9"/>
  <c r="F26" i="9"/>
  <c r="F27" i="9"/>
  <c r="H30" i="3"/>
  <c r="G37" i="9"/>
  <c r="G35" i="9"/>
  <c r="G25" i="9"/>
  <c r="G20" i="9"/>
  <c r="H31" i="3"/>
  <c r="H34" i="3"/>
  <c r="E40" i="9"/>
  <c r="E26" i="9"/>
  <c r="E27" i="9"/>
  <c r="H25" i="3"/>
  <c r="H18" i="3"/>
  <c r="H17" i="3"/>
  <c r="C4" i="2"/>
  <c r="D4" i="2"/>
  <c r="H32" i="3"/>
  <c r="H39" i="3"/>
  <c r="H26" i="3"/>
  <c r="H24" i="3"/>
  <c r="H36" i="3"/>
  <c r="C26" i="5"/>
  <c r="H37" i="3"/>
  <c r="H16" i="3"/>
  <c r="H20" i="3"/>
  <c r="H23" i="3"/>
  <c r="H40" i="3"/>
  <c r="H21" i="3"/>
  <c r="H29" i="3"/>
  <c r="D38" i="3"/>
  <c r="E38" i="3"/>
  <c r="G10" i="2"/>
  <c r="F8" i="3"/>
  <c r="F7" i="2"/>
  <c r="E7" i="2"/>
  <c r="D7" i="2"/>
  <c r="C7" i="2"/>
  <c r="C6" i="2"/>
  <c r="G11" i="2"/>
  <c r="H8" i="3"/>
  <c r="G9" i="2"/>
  <c r="D8" i="3"/>
  <c r="G8" i="2"/>
  <c r="B8" i="3"/>
  <c r="G40" i="9"/>
  <c r="G27" i="9"/>
  <c r="G26" i="9"/>
  <c r="G42" i="9"/>
  <c r="G41" i="9"/>
  <c r="E42" i="9"/>
  <c r="E45" i="9"/>
  <c r="E46" i="9"/>
  <c r="E47" i="9"/>
  <c r="E48" i="9"/>
  <c r="E49" i="9"/>
  <c r="E50" i="9"/>
  <c r="E51" i="9"/>
  <c r="E52" i="9"/>
  <c r="E53" i="9"/>
  <c r="E54" i="9"/>
  <c r="E36" i="9"/>
  <c r="E38" i="9"/>
  <c r="F42" i="9"/>
  <c r="F45" i="9"/>
  <c r="F46" i="9"/>
  <c r="F47" i="9"/>
  <c r="F48" i="9"/>
  <c r="F49" i="9"/>
  <c r="F50" i="9"/>
  <c r="F51" i="9"/>
  <c r="F52" i="9"/>
  <c r="F53" i="9"/>
  <c r="F54" i="9"/>
  <c r="F36" i="9"/>
  <c r="F38" i="9"/>
  <c r="J8" i="3"/>
  <c r="H38" i="3"/>
  <c r="D6" i="2"/>
  <c r="D12" i="2"/>
  <c r="F6" i="2"/>
  <c r="F11" i="2"/>
  <c r="H11" i="2"/>
  <c r="H9" i="3"/>
  <c r="E6" i="2"/>
  <c r="E8" i="2"/>
  <c r="E28" i="5"/>
  <c r="G36" i="9"/>
  <c r="G38" i="9"/>
  <c r="G45" i="9"/>
  <c r="G46" i="9"/>
  <c r="G47" i="9"/>
  <c r="G48" i="9"/>
  <c r="G49" i="9"/>
  <c r="G50" i="9"/>
  <c r="G51" i="9"/>
  <c r="G52" i="9"/>
  <c r="G53" i="9"/>
  <c r="G54" i="9"/>
  <c r="E26" i="5"/>
  <c r="E50" i="5"/>
  <c r="C50" i="5"/>
  <c r="C52" i="5"/>
  <c r="C51" i="5"/>
  <c r="C12" i="2"/>
  <c r="C8" i="2"/>
  <c r="C10" i="2"/>
  <c r="C11" i="2"/>
  <c r="C9" i="2"/>
  <c r="E45" i="5"/>
  <c r="D9" i="2"/>
  <c r="D10" i="2"/>
  <c r="D11" i="2"/>
  <c r="D8" i="2"/>
  <c r="F10" i="2"/>
  <c r="H10" i="2"/>
  <c r="F9" i="3"/>
  <c r="F9" i="2"/>
  <c r="H9" i="2"/>
  <c r="D9" i="3"/>
  <c r="F12" i="2"/>
  <c r="H12" i="2"/>
  <c r="J9" i="3"/>
  <c r="F8" i="2"/>
  <c r="H8" i="2"/>
  <c r="B9" i="3"/>
  <c r="E12" i="2"/>
  <c r="E9" i="2"/>
  <c r="E11" i="2"/>
  <c r="E10" i="2"/>
  <c r="F45" i="5"/>
  <c r="E38" i="5"/>
  <c r="F28" i="5"/>
  <c r="D52" i="5"/>
  <c r="D55" i="5"/>
  <c r="D56" i="5"/>
  <c r="D57" i="5"/>
  <c r="D58" i="5"/>
  <c r="D59" i="5"/>
  <c r="D60" i="5"/>
  <c r="D61" i="5"/>
  <c r="D62" i="5"/>
  <c r="D63" i="5"/>
  <c r="D64" i="5"/>
  <c r="E44" i="5"/>
  <c r="E46" i="5"/>
  <c r="F51" i="5"/>
  <c r="E52" i="5"/>
  <c r="F50" i="5"/>
  <c r="F38" i="5"/>
  <c r="E51" i="5"/>
  <c r="E55" i="5"/>
  <c r="E56" i="5"/>
  <c r="E57" i="5"/>
  <c r="E58" i="5"/>
  <c r="E59" i="5"/>
  <c r="E60" i="5"/>
  <c r="E61" i="5"/>
  <c r="E62" i="5"/>
  <c r="E63" i="5"/>
  <c r="E64" i="5"/>
  <c r="F44" i="5"/>
  <c r="F46" i="5"/>
  <c r="F52" i="5"/>
  <c r="F55" i="5"/>
  <c r="F56" i="5"/>
  <c r="F57" i="5"/>
  <c r="F58" i="5"/>
  <c r="F59" i="5"/>
  <c r="F60" i="5"/>
  <c r="F61" i="5"/>
  <c r="F62" i="5"/>
  <c r="F63" i="5"/>
  <c r="F64" i="5"/>
</calcChain>
</file>

<file path=xl/sharedStrings.xml><?xml version="1.0" encoding="utf-8"?>
<sst xmlns="http://schemas.openxmlformats.org/spreadsheetml/2006/main" count="540" uniqueCount="213">
  <si>
    <t>INFORMATION</t>
  </si>
  <si>
    <t>INSTALLATION</t>
  </si>
  <si>
    <t>NUMBER OF YEARS BETWEEN LIGHT SOURCE REPLACEMENT / LUMINAIRE REPLACEMENT</t>
  </si>
  <si>
    <t>REPLACEMENT COST OVER 10 YEARS</t>
  </si>
  <si>
    <t>PRICE INVESTMENT</t>
  </si>
  <si>
    <t>PRICE OF NEW INSTALLATION</t>
  </si>
  <si>
    <t>-</t>
  </si>
  <si>
    <t>EU energy mix, 300 g CO2e/kWh</t>
  </si>
  <si>
    <t>Operating costs</t>
  </si>
  <si>
    <t>Invest</t>
  </si>
  <si>
    <t>Save</t>
  </si>
  <si>
    <t>Year</t>
  </si>
  <si>
    <t>X W</t>
  </si>
  <si>
    <t>1:1 Lys</t>
  </si>
  <si>
    <t>Eksempel 2</t>
  </si>
  <si>
    <t>19W Rax (on/off)</t>
  </si>
  <si>
    <t>Løsning 2</t>
  </si>
  <si>
    <t>LEVETIDSBESTEMMELSE (L-faktor: eks.: L90)</t>
  </si>
  <si>
    <t>&lt;- Skriv inn "90"=L90 - "80"=L80 - "70"=L70</t>
  </si>
  <si>
    <t>effekt grunnlys</t>
  </si>
  <si>
    <t>kwh forbruk årlig grunnlys</t>
  </si>
  <si>
    <t>kwh forbruk årlig hovedlys</t>
  </si>
  <si>
    <t>kwh forbruk årlig totalt</t>
  </si>
  <si>
    <t>VLOOKUP - L-Factor</t>
  </si>
  <si>
    <t>X</t>
  </si>
  <si>
    <t>Hidden row</t>
  </si>
  <si>
    <t>Amount of fittings before =IF visual</t>
  </si>
  <si>
    <t>PROJEKTERET ANTALL IFT. LEVETIDSBESTEMMELSE</t>
  </si>
  <si>
    <t>Besparelse</t>
  </si>
  <si>
    <t>VLOOKUP - L-Faktor</t>
  </si>
  <si>
    <t>50.000 timer</t>
  </si>
  <si>
    <t>Ren, åben, direkte</t>
  </si>
  <si>
    <t>70/50/20</t>
  </si>
  <si>
    <t>LLMF</t>
  </si>
  <si>
    <t>LSF</t>
  </si>
  <si>
    <t>LMF</t>
  </si>
  <si>
    <t>RSMF</t>
  </si>
  <si>
    <t>samlet</t>
  </si>
  <si>
    <t>Ren lukket, direkte</t>
  </si>
  <si>
    <t>Ren oplys, Direkte / indirekte</t>
  </si>
  <si>
    <t>Normal, åben, direkte</t>
  </si>
  <si>
    <t>Normal lukket, direkte</t>
  </si>
  <si>
    <t>Normal Direkte / indirekte</t>
  </si>
  <si>
    <t>Snavsede åben, direkte</t>
  </si>
  <si>
    <t>50/30/20</t>
  </si>
  <si>
    <t>Snavsede lukket, direkte</t>
  </si>
  <si>
    <t>Snavsede Direkte / indirekte</t>
  </si>
  <si>
    <t>Netto LED - uden Energitilskud</t>
  </si>
  <si>
    <t>Udskiftning af T5 lyskilder eller Netto LED Retrofit</t>
  </si>
  <si>
    <t>Netto T5</t>
  </si>
  <si>
    <t>Netto LED</t>
  </si>
  <si>
    <t>T5 2x"46W"</t>
  </si>
  <si>
    <t>T5 2x45W</t>
  </si>
  <si>
    <t>T5 2x41W</t>
  </si>
  <si>
    <t>LED 51 W</t>
  </si>
  <si>
    <t>FORUDSÆTNING FOR RENOVERING</t>
  </si>
  <si>
    <t>ANTAL ARMATURER (120 armaturer i 293 butikker)</t>
  </si>
  <si>
    <t>LYSKILDE WATTAGE (Gennemsnit 46W pr. lyskilde)</t>
  </si>
  <si>
    <t>ANTAL LYSKILDER I ARMATUR</t>
  </si>
  <si>
    <t>LEVETID PR. LYSKILDE (TIMER)</t>
  </si>
  <si>
    <t>FORKOBLING %</t>
  </si>
  <si>
    <t>BRUGSTID (ÅRLIGT)</t>
  </si>
  <si>
    <t>KWH PRIS</t>
  </si>
  <si>
    <t>PRIS PR. LYSKILDE</t>
  </si>
  <si>
    <t>PRIS PR. LYSKILDESKIFT</t>
  </si>
  <si>
    <t>ÅRLIGT FORBRUG OG UDGIFT</t>
  </si>
  <si>
    <t>EFFEKT INSTALLATION</t>
  </si>
  <si>
    <t>KWH FORBRUG ÅRLIGT</t>
  </si>
  <si>
    <t>KWH BESPARELSE ÅRLIGT</t>
  </si>
  <si>
    <t xml:space="preserve">ENERGIUDGIFT ÅRLIGT KR./KWH </t>
  </si>
  <si>
    <t>ENERGIBESPARELSE KR.</t>
  </si>
  <si>
    <t>UDGIFTER  VEDLIGE-HOLD</t>
  </si>
  <si>
    <t>VEDLIGEHOLD</t>
  </si>
  <si>
    <t>ANTAL ÅR MELLEM LYSKILDESKIFT</t>
  </si>
  <si>
    <t>UDGIFT UDSKIFTNING OVER 10 år</t>
  </si>
  <si>
    <t>DRIFTS-OMKOSTNING</t>
  </si>
  <si>
    <t>DRIFTSOMKOSTNING</t>
  </si>
  <si>
    <t>BESPARELSE</t>
  </si>
  <si>
    <t>DRIFTSOMKOSTNING PR. ÅR</t>
  </si>
  <si>
    <t>DRIFTSBESPARELSE PR. ÅR</t>
  </si>
  <si>
    <t>DRIFTSBESPARELSE %</t>
  </si>
  <si>
    <t>PRIS INVESTERING</t>
  </si>
  <si>
    <t>PRIS FOR NY INSTALLATION</t>
  </si>
  <si>
    <t>PRIS PR. ARMATUR</t>
  </si>
  <si>
    <t>PRIS PR. INSTALLATION (110.223 kr / 120 armaturer)</t>
  </si>
  <si>
    <t>PRIS PR. BUTIK - OPSTART</t>
  </si>
  <si>
    <t>PRIS PR. BUTIK - AFFALD</t>
  </si>
  <si>
    <t>INVESTERING 
BREAK-EVEN</t>
  </si>
  <si>
    <t>INVESTERING I ALT</t>
  </si>
  <si>
    <t>10 ÅRIG INVESTERING I ALT</t>
  </si>
  <si>
    <t>TILBAGEBETALINGTID FOR INVESTERING (ÅR)</t>
  </si>
  <si>
    <t>CO2 BESPARELSE TON ÅRLIGT</t>
  </si>
  <si>
    <t>DATO FOR BREAK EVEN</t>
  </si>
  <si>
    <t>Driftomkost</t>
  </si>
  <si>
    <t>Bespar</t>
  </si>
  <si>
    <t>År</t>
  </si>
  <si>
    <t>Energiberegning</t>
  </si>
  <si>
    <t>HIGH-END</t>
  </si>
  <si>
    <t>KUNDENS NAVN</t>
  </si>
  <si>
    <t>SAMMENLIGNING - BELYSNING</t>
  </si>
  <si>
    <t>ALLE MÅLEPUNKTER</t>
  </si>
  <si>
    <t>MÅLEPUNKT</t>
  </si>
  <si>
    <t>ÆNDRING I %</t>
  </si>
  <si>
    <t>TENDENS OVER 5 ÅR</t>
  </si>
  <si>
    <t>ANGIV CENTRALE MÅLEPUNKTER HER</t>
  </si>
  <si>
    <t xml:space="preserve"> DU KAN FÅ VIST OP TIL 5 CENTRALE MÅLEPUNKTER I RAPPORTEN</t>
  </si>
  <si>
    <t>ENERGIBESPARELSE</t>
  </si>
  <si>
    <t>KWH UDGIFT ÅRLIGT</t>
  </si>
  <si>
    <t>RENTER</t>
  </si>
  <si>
    <t>AFSKRIVNINGER</t>
  </si>
  <si>
    <t>NETTORESULTAT</t>
  </si>
  <si>
    <t>Dette regneark bruges til beregninger i regnskabet og skal forblive skjult.</t>
  </si>
  <si>
    <t>Placering</t>
  </si>
  <si>
    <t>Indeværende år</t>
  </si>
  <si>
    <t>Forrige år</t>
  </si>
  <si>
    <t>Centrale målepunkter</t>
  </si>
  <si>
    <t>Alle målepunkter (op til 25 målepunkter)</t>
  </si>
  <si>
    <t>Energiansäästölaskelma</t>
  </si>
  <si>
    <t>Valaisimen vaihto LED valaisimeen</t>
  </si>
  <si>
    <t>Nykyinen</t>
  </si>
  <si>
    <t>Sg valaisin</t>
  </si>
  <si>
    <t>Tyyppi vanha</t>
  </si>
  <si>
    <t>Tyyppi Sg uusi</t>
  </si>
  <si>
    <t>VALAISIMIEN LUKUMÄÄRÄ</t>
  </si>
  <si>
    <t>VALONLÄHTEEN TEHO W</t>
  </si>
  <si>
    <t>VALAISIMESSA OLEVIEN VALONLÄHTEIDEN LUKUMÄÄRÄ</t>
  </si>
  <si>
    <t>VALONLÄHTEEN ELINIKÄ TUNNEISSA</t>
  </si>
  <si>
    <t xml:space="preserve">LIITÄNTÄLAITTEEN TEHOHÄVIÖ </t>
  </si>
  <si>
    <t>VALAISINTEN VUOSITTAINEN KÄYTTÖTUNTI</t>
  </si>
  <si>
    <t>KWH HINTA</t>
  </si>
  <si>
    <t>YHDEN VAIHTOPOLTTIMON HINTA</t>
  </si>
  <si>
    <t>YHDEN VAIHTOPOLTTIMON ASENNUKSEN HINTA</t>
  </si>
  <si>
    <t>TIEDOT</t>
  </si>
  <si>
    <t>LÄHTÖTIEDOT</t>
  </si>
  <si>
    <t>ASENNUS</t>
  </si>
  <si>
    <t>VUOSITTAINEN KÄYTTÖ JA KUSTANNUKSET</t>
  </si>
  <si>
    <t>VALAISINTEN KULUTUS YHTEENSÄ</t>
  </si>
  <si>
    <t>KWH KÄYTTÖ PER VUOSI</t>
  </si>
  <si>
    <t>KWH SÄÄSTÖ PER VUOSI</t>
  </si>
  <si>
    <t xml:space="preserve">VUOSITTAISET ENERGIAKUSTANNUKSET €/KWH </t>
  </si>
  <si>
    <t>ENERGIAN SÄÄSTÖ €</t>
  </si>
  <si>
    <t>HUOLTO</t>
  </si>
  <si>
    <t>HUOLTOKUSTANNUKSET</t>
  </si>
  <si>
    <t>YLLÄPITOKUSTANNUKSET</t>
  </si>
  <si>
    <t>YLLÄPITO</t>
  </si>
  <si>
    <t>VUOSITTAISET YLLÄPITOKUSTANNUKSET</t>
  </si>
  <si>
    <t>VUOSITTAINEN SÄÄSTÖ YLLÄPITOKUSTANNUKSISSA</t>
  </si>
  <si>
    <t xml:space="preserve">SÄÄSTÖ % YLLÄPITOKUSTANNUKISSA </t>
  </si>
  <si>
    <t>UUDEN ASENNUKSEN HINTA</t>
  </si>
  <si>
    <t>ASENNUKSEN HINTA</t>
  </si>
  <si>
    <t>TAKAISINMAKSUAIKA</t>
  </si>
  <si>
    <t>KOKONAISINVESTOINTI 10 VUODESSA</t>
  </si>
  <si>
    <t>TAKAISINMAKSUAIKA VUOSISSA</t>
  </si>
  <si>
    <t>CO2 PÄÄSTÖT TONNEISSA VUODESSA</t>
  </si>
  <si>
    <t>BREAK EVEN</t>
  </si>
  <si>
    <t>Konventionaalinen 15-40%. HF 5-15%</t>
  </si>
  <si>
    <t>VALONLÄHTEEN VAIHTOVÄLI VUOSISSA</t>
  </si>
  <si>
    <t>VAIHTOKUSTANNUKSET 10 VUODESSA</t>
  </si>
  <si>
    <t>HINTA PER UUSI VALAISIN</t>
  </si>
  <si>
    <t>HINTA PER YHDEN VALAISIMEN ASENNUS</t>
  </si>
  <si>
    <t>Yhden uuden valaisimen asennuksen hinta</t>
  </si>
  <si>
    <t>VUOSITTAISET KÄYTTÖKUSTANNUKSET</t>
  </si>
  <si>
    <t>HINTA PER VALAISIN</t>
  </si>
  <si>
    <t>Yhden uuden valaisimen ostohinta</t>
  </si>
  <si>
    <t>CO2 SÄÄSTÖT TONNEISSA VUOSITASOLLA</t>
  </si>
  <si>
    <t xml:space="preserve">Vanha </t>
  </si>
  <si>
    <t>Säästöt 1</t>
  </si>
  <si>
    <t>Säästöt 2</t>
  </si>
  <si>
    <t>Säästöt 3</t>
  </si>
  <si>
    <t>Uusi 1</t>
  </si>
  <si>
    <t>Uusi 2</t>
  </si>
  <si>
    <t>Uusi 3</t>
  </si>
  <si>
    <t>SG Energiansööstölaskelma - Valaisinlistaus</t>
  </si>
  <si>
    <t>SG Energiansäästölaskelma</t>
  </si>
  <si>
    <t>Valaistuksen uusiminen - vertailu positioiden mukaan</t>
  </si>
  <si>
    <t>Valaistuksen uusiminen - vertailu vanhan ja uusien vaihtoehtojen välillä</t>
  </si>
  <si>
    <t>VALAISINTEN LUKUMÄÄRÄ</t>
  </si>
  <si>
    <t>Valaisityyppi 1</t>
  </si>
  <si>
    <t>Ratkaisu 1</t>
  </si>
  <si>
    <t>Valaisityyppi 2</t>
  </si>
  <si>
    <t>Ratkaisu 2</t>
  </si>
  <si>
    <t>Ratkaisu 3</t>
  </si>
  <si>
    <t>Valaisintyyppi 3</t>
  </si>
  <si>
    <t>Valaisintyyppi 4</t>
  </si>
  <si>
    <t>Ratkaisu 4</t>
  </si>
  <si>
    <t>Valaisintyyppi 5</t>
  </si>
  <si>
    <t>Ratkaisu 5</t>
  </si>
  <si>
    <t>Valaisintyyppi 6</t>
  </si>
  <si>
    <t>Ratkaisu 6</t>
  </si>
  <si>
    <t>Valaisintyyppi 7</t>
  </si>
  <si>
    <t>Ratkaisu 7</t>
  </si>
  <si>
    <t>Valaisintyyppi 8</t>
  </si>
  <si>
    <t xml:space="preserve">Ratkaisu 8 </t>
  </si>
  <si>
    <t>Valaisintyyppi 9</t>
  </si>
  <si>
    <t>Ratkaisu 9</t>
  </si>
  <si>
    <t>Valaisintyyppi 10</t>
  </si>
  <si>
    <t xml:space="preserve">Ratkaisu 10 </t>
  </si>
  <si>
    <t>Asennuksen kokonaishinta</t>
  </si>
  <si>
    <t>Valaisinten kokonaishinta</t>
  </si>
  <si>
    <t>Hinta - Koko ratkaisu</t>
  </si>
  <si>
    <t>SG Energiansäästölaskelma - Kokonaisuus</t>
  </si>
  <si>
    <t>Valaisinuudistus - vertailu koko ratkaisu</t>
  </si>
  <si>
    <t>Sg uusi ratkaisu</t>
  </si>
  <si>
    <t>VALONLÄHTEEN TEHO</t>
  </si>
  <si>
    <t>ELINIÄN MÄÄRITELMÄ (L-factor: esim.: L90)</t>
  </si>
  <si>
    <t>Säästöt</t>
  </si>
  <si>
    <t>HINTA PER VALAISIMET (Yhteensä)</t>
  </si>
  <si>
    <t>HINTA VALAISINTEN ASENNUS (Yhteensä)</t>
  </si>
  <si>
    <t>IVENSTOINNIN KANNATTAVUUS</t>
  </si>
  <si>
    <t>INVESTOINNIN KANNATTAVUUS</t>
  </si>
  <si>
    <t>Katso valaisinlistaus edelliseltä välilehdeltä</t>
  </si>
  <si>
    <t>SUUNNISTUSVALO</t>
  </si>
  <si>
    <t>VAKIOVALONSÄÄTÖ (LÄSNÄOLO + LUONNOVALO)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</si>
</sst>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.00"/>
    <numFmt numFmtId="168" formatCode="[$kr-406]\ #,##0.00"/>
    <numFmt numFmtId="169" formatCode="[$kr-406]\ #,##0;[Red][$kr-406]\ #,##0"/>
    <numFmt numFmtId="170" formatCode="0\ \W"/>
    <numFmt numFmtId="171" formatCode="#,##0\ \k\W\h"/>
    <numFmt numFmtId="172" formatCode="0.00\ &quot;kr.&quot;"/>
    <numFmt numFmtId="173" formatCode="#"/>
    <numFmt numFmtId="174" formatCode="#,##0.00\ &quot;kr.&quot;"/>
    <numFmt numFmtId="175" formatCode="0.0"/>
    <numFmt numFmtId="176" formatCode="[$-406]mmmm\ yyyy;@"/>
    <numFmt numFmtId="177" formatCode="&quot;kr.&quot;\ #,##0.00"/>
    <numFmt numFmtId="178" formatCode="_ &quot;kr.&quot;\ * #,##0_ ;_ &quot;kr.&quot;\ * \-#,##0_ ;_ &quot;kr.&quot;\ * &quot;-&quot;??_ ;_ @_ "/>
    <numFmt numFmtId="179" formatCode="_ * #,##0_ ;_ * \-#,##0_ ;_ * &quot;-&quot;??_ ;_ @_ "/>
    <numFmt numFmtId="180" formatCode="0.000"/>
    <numFmt numFmtId="181" formatCode="#,##0.0\ \k\W\ "/>
    <numFmt numFmtId="182" formatCode="_-* #,##0.00\ [$kr.-406]_-;\-* #,##0.00\ [$kr.-406]_-;_-* &quot;-&quot;??\ [$kr.-406]_-;_-@_-"/>
    <numFmt numFmtId="183" formatCode="&quot;L&quot;#,##0"/>
    <numFmt numFmtId="184" formatCode="#.00"/>
    <numFmt numFmtId="185" formatCode="0.0%"/>
    <numFmt numFmtId="186" formatCode="#,##0\ \k\W\ "/>
    <numFmt numFmtId="187" formatCode="[$-414]mmmm\ yyyy;@"/>
    <numFmt numFmtId="188" formatCode="#,##0.00\ [$€-40B]"/>
    <numFmt numFmtId="189" formatCode="_-[$€-2]\ * #,##0.00_-;\-[$€-2]\ * #,##0.00_-;_-[$€-2]\ * &quot;-&quot;??_-;_-@_-"/>
  </numFmts>
  <fonts count="38" x14ac:knownFonts="1"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4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10"/>
      <color theme="1" tint="0.34998626667073579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2"/>
      <color theme="0" tint="-0.34998626667073579"/>
      <name val="Euphemia"/>
      <family val="2"/>
      <scheme val="major"/>
    </font>
    <font>
      <sz val="10"/>
      <color rgb="FFFF0000"/>
      <name val="Euphemia"/>
      <family val="2"/>
      <scheme val="major"/>
    </font>
    <font>
      <b/>
      <sz val="10"/>
      <color rgb="FFFF0000"/>
      <name val="Euphemia"/>
      <family val="2"/>
      <scheme val="major"/>
    </font>
    <font>
      <b/>
      <sz val="10"/>
      <color rgb="FF00B050"/>
      <name val="Euphemia"/>
      <family val="2"/>
      <scheme val="major"/>
    </font>
    <font>
      <sz val="11"/>
      <color theme="0"/>
      <name val="Franklin Gothic Medium"/>
      <family val="2"/>
      <scheme val="minor"/>
    </font>
    <font>
      <b/>
      <sz val="10"/>
      <color theme="0"/>
      <name val="Franklin Gothic Medium"/>
      <family val="2"/>
      <scheme val="minor"/>
    </font>
    <font>
      <sz val="10"/>
      <name val="Euphemia"/>
      <family val="2"/>
      <scheme val="major"/>
    </font>
    <font>
      <sz val="18"/>
      <color theme="4"/>
      <name val="Euphemia"/>
      <family val="2"/>
      <scheme val="major"/>
    </font>
    <font>
      <b/>
      <sz val="10"/>
      <name val="Franklin Gothic Medium"/>
      <family val="2"/>
      <scheme val="minor"/>
    </font>
    <font>
      <b/>
      <sz val="10"/>
      <color theme="1"/>
      <name val="Franklin Gothic Medium"/>
      <family val="2"/>
      <scheme val="minor"/>
    </font>
    <font>
      <b/>
      <sz val="10"/>
      <color theme="1" tint="0.34998626667073579"/>
      <name val="Euphemia"/>
      <family val="2"/>
      <scheme val="major"/>
    </font>
    <font>
      <sz val="8"/>
      <name val="Euphemia"/>
      <family val="2"/>
      <scheme val="major"/>
    </font>
    <font>
      <b/>
      <sz val="12"/>
      <name val="Franklin Gothic Medium"/>
      <family val="2"/>
      <scheme val="minor"/>
    </font>
    <font>
      <b/>
      <sz val="12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0"/>
      <color theme="1"/>
      <name val="Euphemia"/>
      <family val="2"/>
      <scheme val="major"/>
    </font>
    <font>
      <b/>
      <sz val="10"/>
      <color theme="1"/>
      <name val="Euphemia"/>
      <family val="2"/>
      <scheme val="major"/>
    </font>
    <font>
      <b/>
      <sz val="12"/>
      <color theme="1"/>
      <name val="Euphemia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BAE2C5"/>
        <bgColor indexed="64"/>
      </patternFill>
    </fill>
    <fill>
      <patternFill patternType="solid">
        <fgColor rgb="FFFCD2A5"/>
        <bgColor indexed="64"/>
      </patternFill>
    </fill>
    <fill>
      <patternFill patternType="solid">
        <fgColor rgb="FFA7D3E9"/>
        <bgColor indexed="64"/>
      </patternFill>
    </fill>
    <fill>
      <patternFill patternType="solid">
        <fgColor rgb="FFF3BBBA"/>
        <bgColor indexed="64"/>
      </patternFill>
    </fill>
    <fill>
      <patternFill patternType="solid">
        <fgColor rgb="FFD3BBD7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</borders>
  <cellStyleXfs count="25">
    <xf numFmtId="0" fontId="0" fillId="0" borderId="0" applyFill="0" applyBorder="0">
      <alignment vertical="center"/>
    </xf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7" fillId="2" borderId="0">
      <alignment horizontal="center" vertical="center"/>
    </xf>
    <xf numFmtId="166" fontId="12" fillId="0" borderId="7">
      <alignment horizontal="center" vertical="center"/>
    </xf>
    <xf numFmtId="9" fontId="14" fillId="0" borderId="0">
      <alignment horizontal="left" vertical="center" indent="1"/>
    </xf>
    <xf numFmtId="0" fontId="1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5" fontId="18" fillId="0" borderId="0" applyFont="0" applyFill="0" applyBorder="0" applyAlignment="0" applyProtection="0"/>
    <xf numFmtId="0" fontId="24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164" fontId="18" fillId="0" borderId="0" applyFont="0" applyFill="0" applyBorder="0" applyAlignment="0" applyProtection="0"/>
  </cellStyleXfs>
  <cellXfs count="39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9" fontId="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0" xfId="2"/>
    <xf numFmtId="0" fontId="10" fillId="0" borderId="2" xfId="3"/>
    <xf numFmtId="0" fontId="10" fillId="0" borderId="2" xfId="3" applyFill="1"/>
    <xf numFmtId="0" fontId="3" fillId="0" borderId="0" xfId="0" applyFont="1" applyAlignment="1"/>
    <xf numFmtId="0" fontId="8" fillId="2" borderId="1" xfId="0" applyFont="1" applyFill="1" applyBorder="1">
      <alignment vertical="center"/>
    </xf>
    <xf numFmtId="9" fontId="13" fillId="0" borderId="0" xfId="1" applyFont="1" applyAlignment="1">
      <alignment horizontal="left" vertical="center" indent="1"/>
    </xf>
    <xf numFmtId="0" fontId="0" fillId="0" borderId="0" xfId="0" applyBorder="1">
      <alignment vertical="center"/>
    </xf>
    <xf numFmtId="9" fontId="7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9" fontId="0" fillId="0" borderId="13" xfId="1" applyFont="1" applyFill="1" applyBorder="1" applyAlignment="1">
      <alignment horizontal="center" vertical="center"/>
    </xf>
    <xf numFmtId="167" fontId="0" fillId="0" borderId="14" xfId="0" applyNumberFormat="1" applyFill="1" applyBorder="1">
      <alignment vertical="center"/>
    </xf>
    <xf numFmtId="0" fontId="0" fillId="0" borderId="14" xfId="0" applyFill="1" applyBorder="1">
      <alignment vertical="center"/>
    </xf>
    <xf numFmtId="9" fontId="0" fillId="0" borderId="14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0" fillId="0" borderId="2" xfId="3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6" fillId="0" borderId="0" xfId="8" applyAlignment="1">
      <alignment horizontal="left"/>
    </xf>
    <xf numFmtId="167" fontId="0" fillId="0" borderId="13" xfId="0" applyNumberFormat="1" applyFill="1" applyBorder="1">
      <alignment vertical="center"/>
    </xf>
    <xf numFmtId="0" fontId="10" fillId="0" borderId="22" xfId="3" applyBorder="1"/>
    <xf numFmtId="9" fontId="14" fillId="0" borderId="23" xfId="7" applyBorder="1">
      <alignment horizontal="left" vertical="center" indent="1"/>
    </xf>
    <xf numFmtId="0" fontId="0" fillId="0" borderId="8" xfId="0" applyBorder="1" applyAlignment="1"/>
    <xf numFmtId="0" fontId="0" fillId="0" borderId="24" xfId="0" applyBorder="1">
      <alignment vertical="center"/>
    </xf>
    <xf numFmtId="0" fontId="0" fillId="0" borderId="8" xfId="0" applyBorder="1" applyAlignment="1">
      <alignment horizontal="left" indent="1"/>
    </xf>
    <xf numFmtId="166" fontId="12" fillId="0" borderId="4" xfId="6" applyBorder="1">
      <alignment horizontal="center" vertical="center"/>
    </xf>
    <xf numFmtId="9" fontId="14" fillId="0" borderId="23" xfId="1" applyFont="1" applyBorder="1" applyAlignment="1">
      <alignment horizontal="left" vertical="center" indent="1"/>
    </xf>
    <xf numFmtId="0" fontId="11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17" fillId="2" borderId="28" xfId="5" applyBorder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indent="1"/>
    </xf>
    <xf numFmtId="168" fontId="0" fillId="0" borderId="13" xfId="0" applyNumberFormat="1" applyFill="1" applyBorder="1">
      <alignment vertical="center"/>
    </xf>
    <xf numFmtId="169" fontId="12" fillId="0" borderId="25" xfId="6" applyNumberFormat="1" applyBorder="1">
      <alignment horizontal="center" vertical="center"/>
    </xf>
    <xf numFmtId="3" fontId="0" fillId="0" borderId="13" xfId="0" applyNumberFormat="1" applyFill="1" applyBorder="1">
      <alignment vertical="center"/>
    </xf>
    <xf numFmtId="171" fontId="0" fillId="0" borderId="13" xfId="0" applyNumberFormat="1" applyFill="1" applyBorder="1">
      <alignment vertical="center"/>
    </xf>
    <xf numFmtId="172" fontId="0" fillId="0" borderId="13" xfId="9" applyNumberFormat="1" applyFont="1" applyFill="1" applyBorder="1" applyAlignment="1">
      <alignment vertical="center"/>
    </xf>
    <xf numFmtId="173" fontId="0" fillId="0" borderId="0" xfId="0" applyNumberFormat="1" applyBorder="1" applyAlignment="1">
      <alignment horizontal="right" vertical="center"/>
    </xf>
    <xf numFmtId="174" fontId="0" fillId="0" borderId="13" xfId="9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174" fontId="19" fillId="0" borderId="13" xfId="9" applyNumberFormat="1" applyFont="1" applyFill="1" applyBorder="1" applyAlignment="1">
      <alignment vertical="center"/>
    </xf>
    <xf numFmtId="9" fontId="19" fillId="0" borderId="0" xfId="1" applyFont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174" fontId="21" fillId="0" borderId="13" xfId="9" applyNumberFormat="1" applyFont="1" applyFill="1" applyBorder="1" applyAlignment="1">
      <alignment vertical="center"/>
    </xf>
    <xf numFmtId="9" fontId="22" fillId="0" borderId="0" xfId="1" applyFont="1" applyBorder="1" applyAlignment="1">
      <alignment horizontal="right" vertical="center"/>
    </xf>
    <xf numFmtId="9" fontId="23" fillId="0" borderId="0" xfId="1" applyFont="1" applyBorder="1" applyAlignment="1">
      <alignment horizontal="right" vertical="center"/>
    </xf>
    <xf numFmtId="174" fontId="0" fillId="0" borderId="13" xfId="9" applyNumberFormat="1" applyFont="1" applyFill="1" applyBorder="1" applyAlignment="1" applyProtection="1">
      <alignment vertical="center"/>
      <protection locked="0"/>
    </xf>
    <xf numFmtId="172" fontId="0" fillId="0" borderId="13" xfId="9" applyNumberFormat="1" applyFont="1" applyFill="1" applyBorder="1" applyAlignment="1" applyProtection="1">
      <alignment vertical="center"/>
      <protection locked="0"/>
    </xf>
    <xf numFmtId="1" fontId="0" fillId="0" borderId="13" xfId="0" applyNumberFormat="1" applyFill="1" applyBorder="1" applyProtection="1">
      <alignment vertical="center"/>
      <protection locked="0"/>
    </xf>
    <xf numFmtId="170" fontId="0" fillId="0" borderId="13" xfId="0" applyNumberFormat="1" applyFill="1" applyBorder="1" applyProtection="1">
      <alignment vertical="center"/>
      <protection locked="0"/>
    </xf>
    <xf numFmtId="3" fontId="0" fillId="0" borderId="13" xfId="0" applyNumberFormat="1" applyFill="1" applyBorder="1" applyProtection="1">
      <alignment vertical="center"/>
      <protection locked="0"/>
    </xf>
    <xf numFmtId="9" fontId="0" fillId="0" borderId="13" xfId="1" applyFont="1" applyFill="1" applyBorder="1" applyAlignment="1" applyProtection="1">
      <alignment vertical="center"/>
      <protection locked="0"/>
    </xf>
    <xf numFmtId="177" fontId="0" fillId="0" borderId="0" xfId="0" applyNumberFormat="1">
      <alignment vertical="center"/>
    </xf>
    <xf numFmtId="178" fontId="0" fillId="0" borderId="0" xfId="9" applyNumberFormat="1" applyFont="1" applyAlignment="1">
      <alignment vertical="center"/>
    </xf>
    <xf numFmtId="0" fontId="0" fillId="9" borderId="0" xfId="0" applyFill="1">
      <alignment vertical="center"/>
    </xf>
    <xf numFmtId="178" fontId="0" fillId="9" borderId="0" xfId="9" applyNumberFormat="1" applyFont="1" applyFill="1" applyAlignment="1">
      <alignment vertical="center"/>
    </xf>
    <xf numFmtId="178" fontId="0" fillId="0" borderId="0" xfId="0" applyNumberFormat="1">
      <alignment vertical="center"/>
    </xf>
    <xf numFmtId="0" fontId="19" fillId="0" borderId="0" xfId="0" applyFont="1">
      <alignment vertical="center"/>
    </xf>
    <xf numFmtId="175" fontId="19" fillId="0" borderId="13" xfId="9" applyNumberFormat="1" applyFont="1" applyFill="1" applyBorder="1" applyAlignment="1">
      <alignment vertical="center"/>
    </xf>
    <xf numFmtId="179" fontId="0" fillId="0" borderId="13" xfId="15" applyNumberFormat="1" applyFont="1" applyFill="1" applyBorder="1" applyAlignment="1" applyProtection="1">
      <alignment vertical="center"/>
      <protection locked="0"/>
    </xf>
    <xf numFmtId="174" fontId="18" fillId="0" borderId="13" xfId="9" applyNumberFormat="1" applyFont="1" applyFill="1" applyBorder="1" applyAlignment="1">
      <alignment vertical="center"/>
    </xf>
    <xf numFmtId="174" fontId="23" fillId="0" borderId="13" xfId="9" applyNumberFormat="1" applyFont="1" applyFill="1" applyBorder="1" applyAlignment="1">
      <alignment vertical="center"/>
    </xf>
    <xf numFmtId="174" fontId="19" fillId="0" borderId="13" xfId="9" applyNumberFormat="1" applyFont="1" applyFill="1" applyBorder="1" applyAlignment="1" applyProtection="1">
      <alignment vertical="center"/>
      <protection locked="0"/>
    </xf>
    <xf numFmtId="0" fontId="25" fillId="9" borderId="1" xfId="0" applyFont="1" applyFill="1" applyBorder="1" applyAlignment="1">
      <alignment horizontal="center" vertical="center"/>
    </xf>
    <xf numFmtId="174" fontId="26" fillId="0" borderId="13" xfId="9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176" fontId="8" fillId="2" borderId="1" xfId="16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9" applyNumberFormat="1" applyFont="1" applyFill="1" applyAlignment="1">
      <alignment vertical="center"/>
    </xf>
    <xf numFmtId="174" fontId="0" fillId="0" borderId="0" xfId="0" applyNumberFormat="1">
      <alignment vertical="center"/>
    </xf>
    <xf numFmtId="0" fontId="25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176" fontId="8" fillId="12" borderId="1" xfId="16" applyNumberFormat="1" applyFont="1" applyFill="1" applyBorder="1" applyAlignment="1">
      <alignment horizontal="center" vertical="center"/>
    </xf>
    <xf numFmtId="176" fontId="8" fillId="9" borderId="1" xfId="16" applyNumberFormat="1" applyFont="1" applyFill="1" applyBorder="1" applyAlignment="1">
      <alignment horizontal="center" vertical="center"/>
    </xf>
    <xf numFmtId="180" fontId="19" fillId="0" borderId="13" xfId="9" applyNumberFormat="1" applyFont="1" applyFill="1" applyBorder="1" applyAlignment="1">
      <alignment horizontal="right" vertical="center" indent="1"/>
    </xf>
    <xf numFmtId="180" fontId="8" fillId="11" borderId="1" xfId="16" applyNumberFormat="1" applyFont="1" applyFill="1" applyBorder="1" applyAlignment="1">
      <alignment horizontal="right" vertical="center" indent="1"/>
    </xf>
    <xf numFmtId="180" fontId="18" fillId="0" borderId="13" xfId="9" applyNumberFormat="1" applyFont="1" applyFill="1" applyBorder="1" applyAlignment="1">
      <alignment horizontal="right" vertical="center" indent="1"/>
    </xf>
    <xf numFmtId="175" fontId="18" fillId="0" borderId="13" xfId="9" applyNumberFormat="1" applyFont="1" applyFill="1" applyBorder="1" applyAlignment="1">
      <alignment vertical="center"/>
    </xf>
    <xf numFmtId="181" fontId="0" fillId="0" borderId="13" xfId="0" applyNumberFormat="1" applyFill="1" applyBorder="1">
      <alignment vertical="center"/>
    </xf>
    <xf numFmtId="0" fontId="9" fillId="0" borderId="0" xfId="2" applyAlignment="1"/>
    <xf numFmtId="0" fontId="27" fillId="0" borderId="0" xfId="2" applyFont="1" applyAlignment="1"/>
    <xf numFmtId="182" fontId="0" fillId="0" borderId="13" xfId="9" applyNumberFormat="1" applyFont="1" applyFill="1" applyBorder="1" applyAlignment="1" applyProtection="1">
      <alignment vertical="center"/>
      <protection locked="0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0" borderId="0" xfId="23"/>
    <xf numFmtId="0" fontId="3" fillId="0" borderId="0" xfId="23" applyFont="1"/>
    <xf numFmtId="0" fontId="1" fillId="13" borderId="0" xfId="17" applyAlignment="1">
      <alignment horizontal="center"/>
    </xf>
    <xf numFmtId="0" fontId="1" fillId="13" borderId="0" xfId="17"/>
    <xf numFmtId="183" fontId="1" fillId="13" borderId="0" xfId="17" applyNumberFormat="1"/>
    <xf numFmtId="0" fontId="2" fillId="3" borderId="0" xfId="10" applyAlignment="1">
      <alignment horizontal="center"/>
    </xf>
    <xf numFmtId="0" fontId="2" fillId="3" borderId="0" xfId="10"/>
    <xf numFmtId="183" fontId="2" fillId="3" borderId="0" xfId="10" applyNumberFormat="1"/>
    <xf numFmtId="0" fontId="1" fillId="14" borderId="0" xfId="18" applyAlignment="1">
      <alignment horizontal="center"/>
    </xf>
    <xf numFmtId="0" fontId="1" fillId="14" borderId="0" xfId="18"/>
    <xf numFmtId="183" fontId="1" fillId="14" borderId="0" xfId="18" applyNumberFormat="1"/>
    <xf numFmtId="2" fontId="1" fillId="14" borderId="0" xfId="18" applyNumberFormat="1"/>
    <xf numFmtId="0" fontId="1" fillId="15" borderId="0" xfId="19" applyAlignment="1">
      <alignment horizontal="center"/>
    </xf>
    <xf numFmtId="0" fontId="1" fillId="15" borderId="0" xfId="19"/>
    <xf numFmtId="183" fontId="1" fillId="15" borderId="0" xfId="19" applyNumberFormat="1"/>
    <xf numFmtId="0" fontId="3" fillId="14" borderId="0" xfId="18" applyFont="1"/>
    <xf numFmtId="2" fontId="3" fillId="14" borderId="0" xfId="18" applyNumberFormat="1" applyFont="1"/>
    <xf numFmtId="0" fontId="3" fillId="3" borderId="0" xfId="10" applyFont="1"/>
    <xf numFmtId="2" fontId="3" fillId="3" borderId="0" xfId="10" applyNumberFormat="1" applyFont="1"/>
    <xf numFmtId="0" fontId="3" fillId="13" borderId="0" xfId="17" applyFont="1"/>
    <xf numFmtId="2" fontId="3" fillId="13" borderId="0" xfId="17" applyNumberFormat="1" applyFont="1"/>
    <xf numFmtId="0" fontId="1" fillId="17" borderId="0" xfId="21" applyAlignment="1">
      <alignment horizontal="center"/>
    </xf>
    <xf numFmtId="0" fontId="1" fillId="17" borderId="0" xfId="21"/>
    <xf numFmtId="183" fontId="1" fillId="17" borderId="0" xfId="21" applyNumberFormat="1"/>
    <xf numFmtId="0" fontId="2" fillId="5" borderId="0" xfId="12" applyAlignment="1">
      <alignment horizontal="center"/>
    </xf>
    <xf numFmtId="0" fontId="2" fillId="5" borderId="0" xfId="12"/>
    <xf numFmtId="183" fontId="2" fillId="5" borderId="0" xfId="12" applyNumberFormat="1"/>
    <xf numFmtId="0" fontId="1" fillId="18" borderId="0" xfId="22" applyAlignment="1">
      <alignment horizontal="center"/>
    </xf>
    <xf numFmtId="0" fontId="1" fillId="18" borderId="0" xfId="22"/>
    <xf numFmtId="183" fontId="1" fillId="18" borderId="0" xfId="22" applyNumberFormat="1"/>
    <xf numFmtId="0" fontId="1" fillId="16" borderId="0" xfId="20" applyAlignment="1">
      <alignment horizontal="center"/>
    </xf>
    <xf numFmtId="0" fontId="1" fillId="16" borderId="0" xfId="20"/>
    <xf numFmtId="183" fontId="1" fillId="16" borderId="0" xfId="20" applyNumberFormat="1"/>
    <xf numFmtId="0" fontId="2" fillId="4" borderId="0" xfId="11" applyAlignment="1">
      <alignment horizontal="center"/>
    </xf>
    <xf numFmtId="0" fontId="2" fillId="4" borderId="0" xfId="11"/>
    <xf numFmtId="183" fontId="2" fillId="4" borderId="0" xfId="11" applyNumberFormat="1"/>
    <xf numFmtId="0" fontId="3" fillId="18" borderId="0" xfId="22" applyFont="1"/>
    <xf numFmtId="2" fontId="3" fillId="18" borderId="0" xfId="22" applyNumberFormat="1" applyFont="1"/>
    <xf numFmtId="0" fontId="3" fillId="5" borderId="0" xfId="12" applyFont="1"/>
    <xf numFmtId="2" fontId="3" fillId="5" borderId="0" xfId="12" applyNumberFormat="1" applyFont="1"/>
    <xf numFmtId="0" fontId="3" fillId="17" borderId="0" xfId="21" applyFont="1"/>
    <xf numFmtId="2" fontId="3" fillId="17" borderId="0" xfId="21" applyNumberFormat="1" applyFont="1"/>
    <xf numFmtId="0" fontId="3" fillId="16" borderId="0" xfId="20" applyFont="1"/>
    <xf numFmtId="2" fontId="3" fillId="16" borderId="0" xfId="20" applyNumberFormat="1" applyFont="1"/>
    <xf numFmtId="0" fontId="3" fillId="4" borderId="0" xfId="11" applyFont="1"/>
    <xf numFmtId="2" fontId="3" fillId="4" borderId="0" xfId="11" applyNumberFormat="1" applyFont="1"/>
    <xf numFmtId="0" fontId="3" fillId="15" borderId="0" xfId="19" applyFont="1"/>
    <xf numFmtId="2" fontId="3" fillId="15" borderId="0" xfId="19" applyNumberFormat="1" applyFont="1"/>
    <xf numFmtId="0" fontId="21" fillId="0" borderId="0" xfId="0" applyFont="1">
      <alignment vertical="center"/>
    </xf>
    <xf numFmtId="0" fontId="8" fillId="19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179" fontId="0" fillId="0" borderId="13" xfId="15" applyNumberFormat="1" applyFont="1" applyFill="1" applyBorder="1" applyAlignment="1" applyProtection="1">
      <alignment vertical="center"/>
    </xf>
    <xf numFmtId="170" fontId="0" fillId="0" borderId="13" xfId="0" applyNumberFormat="1" applyFill="1" applyBorder="1">
      <alignment vertical="center"/>
    </xf>
    <xf numFmtId="1" fontId="0" fillId="0" borderId="13" xfId="0" applyNumberFormat="1" applyFill="1" applyBorder="1">
      <alignment vertical="center"/>
    </xf>
    <xf numFmtId="183" fontId="0" fillId="0" borderId="13" xfId="15" applyNumberFormat="1" applyFont="1" applyFill="1" applyBorder="1" applyAlignment="1" applyProtection="1">
      <alignment horizontal="right" vertical="center"/>
    </xf>
    <xf numFmtId="9" fontId="0" fillId="0" borderId="13" xfId="1" applyFont="1" applyFill="1" applyBorder="1" applyAlignment="1" applyProtection="1">
      <alignment vertical="center"/>
    </xf>
    <xf numFmtId="182" fontId="0" fillId="0" borderId="13" xfId="9" applyNumberFormat="1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174" fontId="0" fillId="0" borderId="13" xfId="9" applyNumberFormat="1" applyFont="1" applyFill="1" applyBorder="1" applyAlignment="1" applyProtection="1">
      <alignment vertical="center"/>
    </xf>
    <xf numFmtId="173" fontId="21" fillId="0" borderId="0" xfId="0" applyNumberFormat="1" applyFont="1" applyBorder="1" applyAlignment="1">
      <alignment horizontal="right" vertical="center"/>
    </xf>
    <xf numFmtId="184" fontId="21" fillId="0" borderId="0" xfId="0" applyNumberFormat="1" applyFont="1" applyBorder="1" applyAlignment="1">
      <alignment horizontal="right" vertical="center"/>
    </xf>
    <xf numFmtId="0" fontId="8" fillId="2" borderId="32" xfId="16" applyFont="1" applyFill="1" applyBorder="1" applyAlignment="1" applyProtection="1">
      <alignment horizontal="center" vertical="center"/>
    </xf>
    <xf numFmtId="0" fontId="8" fillId="12" borderId="32" xfId="16" applyFont="1" applyFill="1" applyBorder="1" applyAlignment="1" applyProtection="1">
      <alignment horizontal="center" vertical="center"/>
    </xf>
    <xf numFmtId="0" fontId="8" fillId="19" borderId="32" xfId="16" applyFont="1" applyFill="1" applyBorder="1" applyAlignment="1" applyProtection="1">
      <alignment horizontal="center" vertical="center"/>
    </xf>
    <xf numFmtId="182" fontId="26" fillId="0" borderId="13" xfId="9" applyNumberFormat="1" applyFont="1" applyFill="1" applyBorder="1" applyAlignment="1" applyProtection="1">
      <alignment vertical="center"/>
    </xf>
    <xf numFmtId="9" fontId="22" fillId="0" borderId="0" xfId="1" applyFont="1" applyBorder="1" applyAlignment="1" applyProtection="1">
      <alignment horizontal="right" vertical="center"/>
    </xf>
    <xf numFmtId="9" fontId="19" fillId="0" borderId="0" xfId="1" applyFont="1" applyBorder="1" applyAlignment="1" applyProtection="1">
      <alignment horizontal="right" vertical="center"/>
    </xf>
    <xf numFmtId="182" fontId="30" fillId="0" borderId="13" xfId="9" applyNumberFormat="1" applyFont="1" applyFill="1" applyBorder="1" applyAlignment="1" applyProtection="1">
      <alignment vertical="center"/>
    </xf>
    <xf numFmtId="175" fontId="19" fillId="0" borderId="13" xfId="9" applyNumberFormat="1" applyFont="1" applyFill="1" applyBorder="1" applyAlignment="1" applyProtection="1">
      <alignment vertical="center"/>
    </xf>
    <xf numFmtId="175" fontId="18" fillId="0" borderId="13" xfId="9" applyNumberFormat="1" applyFont="1" applyFill="1" applyBorder="1" applyAlignment="1" applyProtection="1">
      <alignment vertical="center"/>
    </xf>
    <xf numFmtId="180" fontId="8" fillId="11" borderId="1" xfId="16" applyNumberFormat="1" applyFont="1" applyFill="1" applyBorder="1" applyAlignment="1" applyProtection="1">
      <alignment horizontal="right" vertical="center" indent="1"/>
    </xf>
    <xf numFmtId="176" fontId="8" fillId="12" borderId="1" xfId="16" applyNumberFormat="1" applyFont="1" applyFill="1" applyBorder="1" applyAlignment="1" applyProtection="1">
      <alignment horizontal="center" vertical="center"/>
    </xf>
    <xf numFmtId="176" fontId="8" fillId="19" borderId="1" xfId="16" applyNumberFormat="1" applyFont="1" applyFill="1" applyBorder="1" applyAlignment="1" applyProtection="1">
      <alignment horizontal="center" vertical="center"/>
    </xf>
    <xf numFmtId="0" fontId="9" fillId="0" borderId="0" xfId="2" applyAlignment="1" applyProtection="1"/>
    <xf numFmtId="0" fontId="27" fillId="0" borderId="0" xfId="2" applyFont="1" applyAlignment="1" applyProtection="1"/>
    <xf numFmtId="0" fontId="27" fillId="0" borderId="33" xfId="2" applyFont="1" applyBorder="1" applyAlignment="1" applyProtection="1">
      <alignment horizontal="center"/>
    </xf>
    <xf numFmtId="178" fontId="0" fillId="9" borderId="0" xfId="9" applyNumberFormat="1" applyFont="1" applyFill="1" applyAlignment="1" applyProtection="1">
      <alignment vertical="center"/>
    </xf>
    <xf numFmtId="178" fontId="0" fillId="2" borderId="0" xfId="9" applyNumberFormat="1" applyFont="1" applyFill="1" applyAlignment="1" applyProtection="1">
      <alignment vertical="center"/>
    </xf>
    <xf numFmtId="178" fontId="0" fillId="0" borderId="0" xfId="9" applyNumberFormat="1" applyFont="1" applyAlignment="1" applyProtection="1">
      <alignment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7" fillId="0" borderId="33" xfId="2" applyFont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171" fontId="25" fillId="11" borderId="1" xfId="0" applyNumberFormat="1" applyFont="1" applyFill="1" applyBorder="1" applyAlignment="1">
      <alignment horizontal="center" vertical="center"/>
    </xf>
    <xf numFmtId="171" fontId="25" fillId="2" borderId="1" xfId="0" applyNumberFormat="1" applyFon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/>
    </xf>
    <xf numFmtId="0" fontId="8" fillId="11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2" fillId="21" borderId="1" xfId="0" applyFont="1" applyFill="1" applyBorder="1" applyAlignment="1">
      <alignment horizontal="center" vertical="center"/>
    </xf>
    <xf numFmtId="0" fontId="32" fillId="21" borderId="36" xfId="0" applyFont="1" applyFill="1" applyBorder="1" applyAlignment="1">
      <alignment horizontal="center" vertical="center"/>
    </xf>
    <xf numFmtId="0" fontId="32" fillId="21" borderId="37" xfId="0" applyFont="1" applyFill="1" applyBorder="1" applyAlignment="1">
      <alignment horizontal="center" vertical="center"/>
    </xf>
    <xf numFmtId="0" fontId="32" fillId="22" borderId="1" xfId="0" applyFont="1" applyFill="1" applyBorder="1" applyAlignment="1">
      <alignment horizontal="center" vertical="center"/>
    </xf>
    <xf numFmtId="0" fontId="32" fillId="22" borderId="36" xfId="0" applyFont="1" applyFill="1" applyBorder="1" applyAlignment="1">
      <alignment horizontal="center" vertical="center"/>
    </xf>
    <xf numFmtId="0" fontId="32" fillId="22" borderId="37" xfId="0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2" borderId="42" xfId="16" applyFont="1" applyFill="1" applyBorder="1" applyAlignment="1" applyProtection="1">
      <alignment horizontal="center" vertical="center"/>
    </xf>
    <xf numFmtId="0" fontId="32" fillId="20" borderId="1" xfId="0" applyFont="1" applyFill="1" applyBorder="1" applyAlignment="1">
      <alignment horizontal="center" vertical="center"/>
    </xf>
    <xf numFmtId="0" fontId="32" fillId="20" borderId="36" xfId="0" applyFont="1" applyFill="1" applyBorder="1" applyAlignment="1">
      <alignment horizontal="center" vertical="center"/>
    </xf>
    <xf numFmtId="0" fontId="32" fillId="20" borderId="37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horizontal="center" vertical="center"/>
    </xf>
    <xf numFmtId="0" fontId="32" fillId="23" borderId="36" xfId="0" applyFont="1" applyFill="1" applyBorder="1" applyAlignment="1">
      <alignment horizontal="center" vertical="center"/>
    </xf>
    <xf numFmtId="0" fontId="32" fillId="23" borderId="37" xfId="0" applyFont="1" applyFill="1" applyBorder="1" applyAlignment="1">
      <alignment horizontal="center" vertical="center"/>
    </xf>
    <xf numFmtId="170" fontId="25" fillId="19" borderId="1" xfId="0" applyNumberFormat="1" applyFont="1" applyFill="1" applyBorder="1" applyAlignment="1">
      <alignment horizontal="center" vertical="center"/>
    </xf>
    <xf numFmtId="170" fontId="25" fillId="12" borderId="1" xfId="0" applyNumberFormat="1" applyFont="1" applyFill="1" applyBorder="1" applyAlignment="1">
      <alignment horizontal="center" vertical="center"/>
    </xf>
    <xf numFmtId="170" fontId="25" fillId="11" borderId="1" xfId="0" applyNumberFormat="1" applyFont="1" applyFill="1" applyBorder="1" applyAlignment="1">
      <alignment horizontal="center" vertical="center"/>
    </xf>
    <xf numFmtId="170" fontId="25" fillId="2" borderId="1" xfId="0" applyNumberFormat="1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179" fontId="35" fillId="0" borderId="13" xfId="15" applyNumberFormat="1" applyFont="1" applyFill="1" applyBorder="1" applyAlignment="1" applyProtection="1">
      <alignment vertical="center"/>
      <protection locked="0"/>
    </xf>
    <xf numFmtId="0" fontId="35" fillId="0" borderId="0" xfId="0" applyFont="1">
      <alignment vertical="center"/>
    </xf>
    <xf numFmtId="170" fontId="35" fillId="0" borderId="13" xfId="0" applyNumberFormat="1" applyFont="1" applyFill="1" applyBorder="1" applyProtection="1">
      <alignment vertical="center"/>
      <protection locked="0"/>
    </xf>
    <xf numFmtId="0" fontId="35" fillId="0" borderId="0" xfId="0" applyFont="1" applyBorder="1" applyAlignment="1">
      <alignment horizontal="left" vertical="center" indent="1"/>
    </xf>
    <xf numFmtId="1" fontId="35" fillId="0" borderId="13" xfId="0" applyNumberFormat="1" applyFont="1" applyFill="1" applyBorder="1" applyProtection="1">
      <alignment vertical="center"/>
      <protection locked="0"/>
    </xf>
    <xf numFmtId="3" fontId="35" fillId="0" borderId="13" xfId="0" applyNumberFormat="1" applyFont="1" applyFill="1" applyBorder="1" applyProtection="1">
      <alignment vertical="center"/>
      <protection locked="0"/>
    </xf>
    <xf numFmtId="3" fontId="35" fillId="0" borderId="13" xfId="0" applyNumberFormat="1" applyFont="1" applyFill="1" applyBorder="1" applyAlignment="1" applyProtection="1">
      <alignment horizontal="right" vertical="center"/>
      <protection locked="0"/>
    </xf>
    <xf numFmtId="183" fontId="35" fillId="0" borderId="13" xfId="15" applyNumberFormat="1" applyFont="1" applyFill="1" applyBorder="1" applyAlignment="1" applyProtection="1">
      <alignment horizontal="right" vertical="center"/>
      <protection locked="0"/>
    </xf>
    <xf numFmtId="9" fontId="35" fillId="0" borderId="13" xfId="1" applyFont="1" applyFill="1" applyBorder="1" applyAlignment="1" applyProtection="1">
      <alignment vertical="center"/>
      <protection locked="0"/>
    </xf>
    <xf numFmtId="3" fontId="35" fillId="0" borderId="13" xfId="0" applyNumberFormat="1" applyFont="1" applyFill="1" applyBorder="1">
      <alignment vertical="center"/>
    </xf>
    <xf numFmtId="182" fontId="35" fillId="0" borderId="13" xfId="9" applyNumberFormat="1" applyFont="1" applyFill="1" applyBorder="1" applyAlignment="1" applyProtection="1">
      <alignment vertical="center"/>
      <protection locked="0"/>
    </xf>
    <xf numFmtId="9" fontId="35" fillId="0" borderId="0" xfId="1" applyFont="1" applyFill="1" applyBorder="1" applyAlignment="1" applyProtection="1">
      <alignment vertical="center"/>
      <protection locked="0"/>
    </xf>
    <xf numFmtId="181" fontId="35" fillId="0" borderId="13" xfId="0" applyNumberFormat="1" applyFont="1" applyFill="1" applyBorder="1">
      <alignment vertical="center"/>
    </xf>
    <xf numFmtId="171" fontId="35" fillId="0" borderId="13" xfId="0" applyNumberFormat="1" applyFont="1" applyFill="1" applyBorder="1">
      <alignment vertical="center"/>
    </xf>
    <xf numFmtId="186" fontId="35" fillId="0" borderId="13" xfId="0" applyNumberFormat="1" applyFont="1" applyFill="1" applyBorder="1">
      <alignment vertical="center"/>
    </xf>
    <xf numFmtId="173" fontId="35" fillId="0" borderId="0" xfId="0" applyNumberFormat="1" applyFont="1" applyBorder="1" applyAlignment="1">
      <alignment horizontal="right" vertical="center"/>
    </xf>
    <xf numFmtId="184" fontId="35" fillId="0" borderId="0" xfId="0" applyNumberFormat="1" applyFont="1" applyBorder="1" applyAlignment="1">
      <alignment horizontal="right" vertical="center"/>
    </xf>
    <xf numFmtId="179" fontId="35" fillId="0" borderId="13" xfId="15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Border="1" applyAlignment="1">
      <alignment horizontal="left" vertical="center" indent="1"/>
    </xf>
    <xf numFmtId="182" fontId="35" fillId="0" borderId="13" xfId="9" applyNumberFormat="1" applyFont="1" applyFill="1" applyBorder="1" applyAlignment="1" applyProtection="1">
      <alignment vertical="center"/>
    </xf>
    <xf numFmtId="9" fontId="36" fillId="0" borderId="0" xfId="1" applyFont="1" applyBorder="1" applyAlignment="1" applyProtection="1">
      <alignment horizontal="right" vertical="center"/>
    </xf>
    <xf numFmtId="174" fontId="36" fillId="0" borderId="13" xfId="9" applyNumberFormat="1" applyFont="1" applyFill="1" applyBorder="1" applyAlignment="1" applyProtection="1">
      <alignment vertical="center"/>
    </xf>
    <xf numFmtId="182" fontId="36" fillId="0" borderId="13" xfId="9" applyNumberFormat="1" applyFont="1" applyFill="1" applyBorder="1" applyAlignment="1" applyProtection="1">
      <alignment vertical="center"/>
      <protection locked="0"/>
    </xf>
    <xf numFmtId="177" fontId="35" fillId="0" borderId="0" xfId="0" applyNumberFormat="1" applyFont="1">
      <alignment vertical="center"/>
    </xf>
    <xf numFmtId="172" fontId="35" fillId="0" borderId="13" xfId="9" applyNumberFormat="1" applyFont="1" applyFill="1" applyBorder="1" applyAlignment="1" applyProtection="1">
      <alignment vertical="center"/>
    </xf>
    <xf numFmtId="180" fontId="36" fillId="0" borderId="13" xfId="9" applyNumberFormat="1" applyFont="1" applyFill="1" applyBorder="1" applyAlignment="1" applyProtection="1">
      <alignment horizontal="right" vertical="center" indent="1"/>
    </xf>
    <xf numFmtId="175" fontId="36" fillId="0" borderId="13" xfId="9" applyNumberFormat="1" applyFont="1" applyFill="1" applyBorder="1" applyAlignment="1" applyProtection="1">
      <alignment vertical="center"/>
    </xf>
    <xf numFmtId="180" fontId="35" fillId="0" borderId="13" xfId="9" applyNumberFormat="1" applyFont="1" applyFill="1" applyBorder="1" applyAlignment="1" applyProtection="1">
      <alignment horizontal="right" vertical="center" indent="1"/>
    </xf>
    <xf numFmtId="175" fontId="35" fillId="0" borderId="13" xfId="9" applyNumberFormat="1" applyFont="1" applyFill="1" applyBorder="1" applyAlignment="1" applyProtection="1">
      <alignment vertical="center"/>
    </xf>
    <xf numFmtId="179" fontId="35" fillId="0" borderId="13" xfId="15" applyNumberFormat="1" applyFont="1" applyFill="1" applyBorder="1" applyAlignment="1" applyProtection="1">
      <alignment horizontal="right" vertical="center"/>
    </xf>
    <xf numFmtId="179" fontId="35" fillId="0" borderId="13" xfId="15" applyNumberFormat="1" applyFont="1" applyFill="1" applyBorder="1" applyAlignment="1" applyProtection="1">
      <alignment vertical="center"/>
    </xf>
    <xf numFmtId="0" fontId="35" fillId="0" borderId="0" xfId="23" applyFont="1" applyAlignment="1">
      <alignment vertical="center"/>
    </xf>
    <xf numFmtId="0" fontId="35" fillId="0" borderId="0" xfId="23" applyFont="1" applyAlignment="1">
      <alignment horizontal="left" vertical="center" indent="1"/>
    </xf>
    <xf numFmtId="181" fontId="35" fillId="0" borderId="13" xfId="23" applyNumberFormat="1" applyFont="1" applyBorder="1" applyAlignment="1">
      <alignment vertical="center"/>
    </xf>
    <xf numFmtId="0" fontId="1" fillId="0" borderId="0" xfId="23" applyAlignment="1">
      <alignment vertical="center"/>
    </xf>
    <xf numFmtId="0" fontId="1" fillId="0" borderId="0" xfId="23" applyAlignment="1">
      <alignment horizontal="left" vertical="center" indent="1"/>
    </xf>
    <xf numFmtId="171" fontId="35" fillId="0" borderId="13" xfId="23" applyNumberFormat="1" applyFont="1" applyBorder="1" applyAlignment="1">
      <alignment vertical="center"/>
    </xf>
    <xf numFmtId="186" fontId="35" fillId="0" borderId="13" xfId="23" applyNumberFormat="1" applyFont="1" applyBorder="1" applyAlignment="1">
      <alignment vertical="center"/>
    </xf>
    <xf numFmtId="187" fontId="8" fillId="12" borderId="1" xfId="16" applyNumberFormat="1" applyFont="1" applyFill="1" applyBorder="1" applyAlignment="1" applyProtection="1">
      <alignment horizontal="center" vertical="center"/>
    </xf>
    <xf numFmtId="187" fontId="8" fillId="19" borderId="1" xfId="16" applyNumberFormat="1" applyFont="1" applyFill="1" applyBorder="1" applyAlignment="1" applyProtection="1">
      <alignment horizontal="center" vertical="center"/>
    </xf>
    <xf numFmtId="187" fontId="8" fillId="2" borderId="1" xfId="16" applyNumberFormat="1" applyFont="1" applyFill="1" applyBorder="1" applyAlignment="1" applyProtection="1">
      <alignment horizontal="center" vertical="center"/>
    </xf>
    <xf numFmtId="175" fontId="35" fillId="0" borderId="13" xfId="24" applyNumberFormat="1" applyFont="1" applyFill="1" applyBorder="1" applyAlignment="1" applyProtection="1">
      <alignment vertical="center"/>
    </xf>
    <xf numFmtId="0" fontId="35" fillId="0" borderId="21" xfId="23" applyFont="1" applyBorder="1" applyAlignment="1">
      <alignment horizontal="left" vertical="center" indent="1"/>
    </xf>
    <xf numFmtId="179" fontId="35" fillId="0" borderId="38" xfId="15" applyNumberFormat="1" applyFont="1" applyFill="1" applyBorder="1" applyAlignment="1" applyProtection="1">
      <alignment vertical="center"/>
      <protection locked="0"/>
    </xf>
    <xf numFmtId="179" fontId="35" fillId="0" borderId="39" xfId="15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 indent="1"/>
    </xf>
    <xf numFmtId="170" fontId="35" fillId="0" borderId="38" xfId="0" applyNumberFormat="1" applyFont="1" applyFill="1" applyBorder="1" applyProtection="1">
      <alignment vertical="center"/>
      <protection locked="0"/>
    </xf>
    <xf numFmtId="170" fontId="35" fillId="0" borderId="39" xfId="0" applyNumberFormat="1" applyFont="1" applyFill="1" applyBorder="1" applyProtection="1">
      <alignment vertical="center"/>
      <protection locked="0"/>
    </xf>
    <xf numFmtId="1" fontId="35" fillId="0" borderId="38" xfId="0" applyNumberFormat="1" applyFont="1" applyFill="1" applyBorder="1" applyProtection="1">
      <alignment vertical="center"/>
      <protection locked="0"/>
    </xf>
    <xf numFmtId="1" fontId="35" fillId="0" borderId="39" xfId="0" applyNumberFormat="1" applyFont="1" applyFill="1" applyBorder="1" applyProtection="1">
      <alignment vertical="center"/>
      <protection locked="0"/>
    </xf>
    <xf numFmtId="3" fontId="35" fillId="0" borderId="38" xfId="0" applyNumberFormat="1" applyFont="1" applyFill="1" applyBorder="1" applyProtection="1">
      <alignment vertical="center"/>
      <protection locked="0"/>
    </xf>
    <xf numFmtId="3" fontId="35" fillId="0" borderId="39" xfId="0" applyNumberFormat="1" applyFont="1" applyFill="1" applyBorder="1" applyProtection="1">
      <alignment vertical="center"/>
      <protection locked="0"/>
    </xf>
    <xf numFmtId="3" fontId="35" fillId="0" borderId="38" xfId="0" applyNumberFormat="1" applyFont="1" applyFill="1" applyBorder="1" applyAlignment="1" applyProtection="1">
      <alignment horizontal="right" vertical="center"/>
      <protection locked="0"/>
    </xf>
    <xf numFmtId="3" fontId="35" fillId="0" borderId="39" xfId="0" applyNumberFormat="1" applyFont="1" applyFill="1" applyBorder="1" applyAlignment="1" applyProtection="1">
      <alignment horizontal="right" vertical="center"/>
      <protection locked="0"/>
    </xf>
    <xf numFmtId="9" fontId="35" fillId="0" borderId="38" xfId="1" applyFont="1" applyFill="1" applyBorder="1" applyAlignment="1" applyProtection="1">
      <alignment vertical="center"/>
      <protection locked="0"/>
    </xf>
    <xf numFmtId="9" fontId="35" fillId="0" borderId="39" xfId="1" applyFont="1" applyFill="1" applyBorder="1" applyAlignment="1" applyProtection="1">
      <alignment vertical="center"/>
      <protection locked="0"/>
    </xf>
    <xf numFmtId="9" fontId="35" fillId="0" borderId="40" xfId="1" applyFont="1" applyFill="1" applyBorder="1" applyAlignment="1" applyProtection="1">
      <alignment vertical="center"/>
      <protection locked="0"/>
    </xf>
    <xf numFmtId="9" fontId="35" fillId="0" borderId="41" xfId="1" applyFont="1" applyFill="1" applyBorder="1" applyAlignment="1" applyProtection="1">
      <alignment vertical="center"/>
      <protection locked="0"/>
    </xf>
    <xf numFmtId="171" fontId="35" fillId="0" borderId="38" xfId="0" applyNumberFormat="1" applyFont="1" applyFill="1" applyBorder="1">
      <alignment vertical="center"/>
    </xf>
    <xf numFmtId="171" fontId="35" fillId="0" borderId="39" xfId="0" applyNumberFormat="1" applyFont="1" applyFill="1" applyBorder="1">
      <alignment vertical="center"/>
    </xf>
    <xf numFmtId="173" fontId="35" fillId="0" borderId="40" xfId="0" applyNumberFormat="1" applyFont="1" applyBorder="1" applyAlignment="1">
      <alignment horizontal="right" vertical="center"/>
    </xf>
    <xf numFmtId="173" fontId="35" fillId="0" borderId="41" xfId="0" applyNumberFormat="1" applyFont="1" applyBorder="1" applyAlignment="1">
      <alignment horizontal="right" vertical="center"/>
    </xf>
    <xf numFmtId="184" fontId="35" fillId="0" borderId="41" xfId="0" applyNumberFormat="1" applyFont="1" applyBorder="1" applyAlignment="1">
      <alignment horizontal="right" vertical="center"/>
    </xf>
    <xf numFmtId="179" fontId="35" fillId="0" borderId="38" xfId="15" applyNumberFormat="1" applyFont="1" applyFill="1" applyBorder="1" applyAlignment="1" applyProtection="1">
      <alignment horizontal="right" vertical="center"/>
    </xf>
    <xf numFmtId="179" fontId="35" fillId="0" borderId="39" xfId="15" applyNumberFormat="1" applyFont="1" applyFill="1" applyBorder="1" applyAlignment="1" applyProtection="1">
      <alignment vertical="center"/>
    </xf>
    <xf numFmtId="182" fontId="35" fillId="0" borderId="39" xfId="9" applyNumberFormat="1" applyFont="1" applyFill="1" applyBorder="1" applyAlignment="1" applyProtection="1">
      <alignment vertical="center"/>
    </xf>
    <xf numFmtId="9" fontId="36" fillId="0" borderId="40" xfId="1" applyFont="1" applyBorder="1" applyAlignment="1" applyProtection="1">
      <alignment horizontal="right" vertical="center"/>
    </xf>
    <xf numFmtId="9" fontId="36" fillId="0" borderId="41" xfId="1" applyFont="1" applyBorder="1" applyAlignment="1" applyProtection="1">
      <alignment horizontal="right" vertical="center"/>
    </xf>
    <xf numFmtId="180" fontId="36" fillId="0" borderId="38" xfId="9" applyNumberFormat="1" applyFont="1" applyFill="1" applyBorder="1" applyAlignment="1" applyProtection="1">
      <alignment horizontal="right" vertical="center" indent="1"/>
    </xf>
    <xf numFmtId="175" fontId="36" fillId="0" borderId="39" xfId="9" applyNumberFormat="1" applyFont="1" applyFill="1" applyBorder="1" applyAlignment="1" applyProtection="1">
      <alignment vertical="center"/>
    </xf>
    <xf numFmtId="180" fontId="35" fillId="0" borderId="38" xfId="9" applyNumberFormat="1" applyFont="1" applyFill="1" applyBorder="1" applyAlignment="1" applyProtection="1">
      <alignment horizontal="right" vertical="center" indent="1"/>
    </xf>
    <xf numFmtId="175" fontId="35" fillId="0" borderId="39" xfId="9" applyNumberFormat="1" applyFont="1" applyFill="1" applyBorder="1" applyAlignment="1" applyProtection="1">
      <alignment vertical="center"/>
    </xf>
    <xf numFmtId="0" fontId="36" fillId="0" borderId="0" xfId="0" applyFont="1">
      <alignment vertical="center"/>
    </xf>
    <xf numFmtId="181" fontId="35" fillId="0" borderId="38" xfId="23" applyNumberFormat="1" applyFont="1" applyBorder="1" applyAlignment="1">
      <alignment vertical="center"/>
    </xf>
    <xf numFmtId="171" fontId="35" fillId="0" borderId="38" xfId="23" applyNumberFormat="1" applyFont="1" applyBorder="1" applyAlignment="1">
      <alignment vertical="center"/>
    </xf>
    <xf numFmtId="186" fontId="35" fillId="0" borderId="38" xfId="23" applyNumberFormat="1" applyFont="1" applyBorder="1" applyAlignment="1">
      <alignment vertical="center"/>
    </xf>
    <xf numFmtId="186" fontId="35" fillId="0" borderId="36" xfId="23" applyNumberFormat="1" applyFont="1" applyBorder="1" applyAlignment="1">
      <alignment vertical="center"/>
    </xf>
    <xf numFmtId="182" fontId="36" fillId="0" borderId="39" xfId="9" applyNumberFormat="1" applyFont="1" applyFill="1" applyBorder="1" applyAlignment="1" applyProtection="1">
      <alignment vertical="center"/>
    </xf>
    <xf numFmtId="185" fontId="36" fillId="0" borderId="0" xfId="1" applyNumberFormat="1" applyFont="1" applyBorder="1" applyAlignment="1" applyProtection="1">
      <alignment horizontal="right" vertical="center"/>
    </xf>
    <xf numFmtId="0" fontId="29" fillId="7" borderId="0" xfId="14" applyFont="1" applyAlignment="1">
      <alignment horizontal="center" vertical="center" wrapText="1"/>
    </xf>
    <xf numFmtId="187" fontId="8" fillId="2" borderId="44" xfId="16" applyNumberFormat="1" applyFont="1" applyFill="1" applyBorder="1" applyAlignment="1" applyProtection="1">
      <alignment horizontal="center" vertical="center"/>
    </xf>
    <xf numFmtId="180" fontId="8" fillId="11" borderId="43" xfId="16" applyNumberFormat="1" applyFont="1" applyFill="1" applyBorder="1" applyAlignment="1" applyProtection="1">
      <alignment horizontal="right" vertical="center" indent="1"/>
    </xf>
    <xf numFmtId="188" fontId="35" fillId="0" borderId="13" xfId="9" applyNumberFormat="1" applyFont="1" applyFill="1" applyBorder="1" applyAlignment="1" applyProtection="1">
      <alignment vertical="center"/>
      <protection locked="0"/>
    </xf>
    <xf numFmtId="188" fontId="35" fillId="0" borderId="13" xfId="9" applyNumberFormat="1" applyFont="1" applyFill="1" applyBorder="1" applyAlignment="1" applyProtection="1">
      <alignment vertical="center"/>
    </xf>
    <xf numFmtId="188" fontId="21" fillId="0" borderId="13" xfId="9" applyNumberFormat="1" applyFont="1" applyFill="1" applyBorder="1" applyAlignment="1" applyProtection="1">
      <alignment vertical="center"/>
    </xf>
    <xf numFmtId="188" fontId="36" fillId="0" borderId="13" xfId="9" applyNumberFormat="1" applyFont="1" applyFill="1" applyBorder="1" applyAlignment="1" applyProtection="1">
      <alignment vertical="center"/>
    </xf>
    <xf numFmtId="188" fontId="36" fillId="0" borderId="13" xfId="9" applyNumberFormat="1" applyFont="1" applyFill="1" applyBorder="1" applyAlignment="1" applyProtection="1">
      <alignment vertical="center"/>
      <protection locked="0"/>
    </xf>
    <xf numFmtId="188" fontId="0" fillId="0" borderId="0" xfId="0" applyNumberFormat="1">
      <alignment vertical="center"/>
    </xf>
    <xf numFmtId="188" fontId="0" fillId="9" borderId="0" xfId="9" applyNumberFormat="1" applyFont="1" applyFill="1" applyAlignment="1" applyProtection="1">
      <alignment vertical="center"/>
    </xf>
    <xf numFmtId="188" fontId="0" fillId="0" borderId="0" xfId="9" applyNumberFormat="1" applyFont="1" applyAlignment="1" applyProtection="1">
      <alignment vertical="center"/>
    </xf>
    <xf numFmtId="188" fontId="0" fillId="9" borderId="0" xfId="0" applyNumberFormat="1" applyFill="1">
      <alignment vertical="center"/>
    </xf>
    <xf numFmtId="188" fontId="0" fillId="2" borderId="0" xfId="9" applyNumberFormat="1" applyFont="1" applyFill="1" applyAlignment="1" applyProtection="1">
      <alignment vertical="center"/>
    </xf>
    <xf numFmtId="188" fontId="25" fillId="11" borderId="1" xfId="0" applyNumberFormat="1" applyFont="1" applyFill="1" applyBorder="1" applyAlignment="1">
      <alignment horizontal="center" vertical="center"/>
    </xf>
    <xf numFmtId="188" fontId="25" fillId="2" borderId="1" xfId="0" applyNumberFormat="1" applyFont="1" applyFill="1" applyBorder="1" applyAlignment="1">
      <alignment horizontal="center" vertical="center"/>
    </xf>
    <xf numFmtId="188" fontId="25" fillId="12" borderId="1" xfId="0" applyNumberFormat="1" applyFont="1" applyFill="1" applyBorder="1" applyAlignment="1">
      <alignment horizontal="center" vertical="center"/>
    </xf>
    <xf numFmtId="188" fontId="25" fillId="19" borderId="1" xfId="0" applyNumberFormat="1" applyFont="1" applyFill="1" applyBorder="1" applyAlignment="1">
      <alignment horizontal="center" vertical="center"/>
    </xf>
    <xf numFmtId="188" fontId="34" fillId="0" borderId="0" xfId="9" applyNumberFormat="1" applyFont="1" applyAlignment="1" applyProtection="1">
      <alignment vertical="center"/>
    </xf>
    <xf numFmtId="188" fontId="35" fillId="0" borderId="38" xfId="9" applyNumberFormat="1" applyFont="1" applyFill="1" applyBorder="1" applyAlignment="1" applyProtection="1">
      <alignment vertical="center"/>
      <protection locked="0"/>
    </xf>
    <xf numFmtId="188" fontId="35" fillId="0" borderId="39" xfId="9" applyNumberFormat="1" applyFont="1" applyFill="1" applyBorder="1" applyAlignment="1" applyProtection="1">
      <alignment vertical="center"/>
      <protection locked="0"/>
    </xf>
    <xf numFmtId="188" fontId="35" fillId="0" borderId="38" xfId="9" applyNumberFormat="1" applyFont="1" applyFill="1" applyBorder="1" applyAlignment="1" applyProtection="1">
      <alignment vertical="center"/>
    </xf>
    <xf numFmtId="188" fontId="35" fillId="0" borderId="39" xfId="9" applyNumberFormat="1" applyFont="1" applyFill="1" applyBorder="1" applyAlignment="1" applyProtection="1">
      <alignment vertical="center"/>
    </xf>
    <xf numFmtId="188" fontId="36" fillId="0" borderId="38" xfId="9" applyNumberFormat="1" applyFont="1" applyFill="1" applyBorder="1" applyAlignment="1" applyProtection="1">
      <alignment vertical="center"/>
    </xf>
    <xf numFmtId="188" fontId="36" fillId="0" borderId="39" xfId="9" applyNumberFormat="1" applyFont="1" applyFill="1" applyBorder="1" applyAlignment="1" applyProtection="1">
      <alignment vertical="center"/>
      <protection locked="0"/>
    </xf>
    <xf numFmtId="188" fontId="36" fillId="0" borderId="39" xfId="9" applyNumberFormat="1" applyFont="1" applyFill="1" applyBorder="1" applyAlignment="1" applyProtection="1">
      <alignment vertical="center"/>
    </xf>
    <xf numFmtId="188" fontId="0" fillId="9" borderId="0" xfId="9" applyNumberFormat="1" applyFont="1" applyFill="1" applyAlignment="1">
      <alignment vertical="center"/>
    </xf>
    <xf numFmtId="188" fontId="0" fillId="0" borderId="0" xfId="9" applyNumberFormat="1" applyFont="1" applyAlignment="1">
      <alignment vertical="center"/>
    </xf>
    <xf numFmtId="189" fontId="35" fillId="0" borderId="39" xfId="9" applyNumberFormat="1" applyFont="1" applyFill="1" applyBorder="1" applyAlignment="1" applyProtection="1">
      <alignment vertical="center"/>
    </xf>
    <xf numFmtId="189" fontId="36" fillId="0" borderId="39" xfId="9" applyNumberFormat="1" applyFont="1" applyFill="1" applyBorder="1" applyAlignment="1" applyProtection="1">
      <alignment vertical="center"/>
    </xf>
    <xf numFmtId="0" fontId="9" fillId="0" borderId="0" xfId="2" applyAlignment="1" applyProtection="1">
      <alignment horizontal="left"/>
    </xf>
    <xf numFmtId="0" fontId="27" fillId="0" borderId="33" xfId="2" applyFont="1" applyBorder="1" applyAlignment="1" applyProtection="1">
      <alignment horizontal="left"/>
    </xf>
    <xf numFmtId="0" fontId="33" fillId="20" borderId="0" xfId="0" applyFont="1" applyFill="1" applyBorder="1" applyAlignment="1">
      <alignment horizontal="center" vertical="center"/>
    </xf>
    <xf numFmtId="0" fontId="33" fillId="23" borderId="0" xfId="0" applyFont="1" applyFill="1" applyBorder="1" applyAlignment="1">
      <alignment horizontal="center" vertical="center"/>
    </xf>
    <xf numFmtId="0" fontId="29" fillId="6" borderId="0" xfId="13" applyFont="1" applyAlignment="1" applyProtection="1">
      <alignment horizontal="center" vertical="center" textRotation="90" wrapText="1"/>
    </xf>
    <xf numFmtId="0" fontId="29" fillId="3" borderId="0" xfId="10" applyFont="1" applyAlignment="1" applyProtection="1">
      <alignment horizontal="center" vertical="center" textRotation="90" wrapText="1"/>
    </xf>
    <xf numFmtId="0" fontId="29" fillId="4" borderId="0" xfId="11" applyFont="1" applyAlignment="1" applyProtection="1">
      <alignment horizontal="center" vertical="center" textRotation="90" wrapText="1"/>
    </xf>
    <xf numFmtId="0" fontId="33" fillId="21" borderId="0" xfId="0" applyFont="1" applyFill="1" applyBorder="1" applyAlignment="1">
      <alignment horizontal="center" vertical="center"/>
    </xf>
    <xf numFmtId="0" fontId="29" fillId="5" borderId="0" xfId="12" applyFont="1" applyAlignment="1" applyProtection="1">
      <alignment horizontal="center" vertical="center" textRotation="90" wrapText="1"/>
    </xf>
    <xf numFmtId="0" fontId="33" fillId="22" borderId="0" xfId="0" applyFont="1" applyFill="1" applyBorder="1" applyAlignment="1">
      <alignment horizontal="center" vertical="center"/>
    </xf>
    <xf numFmtId="0" fontId="28" fillId="3" borderId="0" xfId="10" applyFont="1" applyAlignment="1" applyProtection="1">
      <alignment horizontal="center" vertical="center" textRotation="90" wrapText="1"/>
    </xf>
    <xf numFmtId="0" fontId="29" fillId="7" borderId="0" xfId="14" applyFont="1" applyAlignment="1" applyProtection="1">
      <alignment horizontal="center" vertical="center" textRotation="90" wrapText="1"/>
    </xf>
    <xf numFmtId="0" fontId="32" fillId="20" borderId="21" xfId="0" applyFont="1" applyFill="1" applyBorder="1" applyAlignment="1">
      <alignment horizontal="center" vertical="center"/>
    </xf>
    <xf numFmtId="0" fontId="32" fillId="20" borderId="0" xfId="0" applyFont="1" applyFill="1" applyBorder="1" applyAlignment="1">
      <alignment horizontal="center" vertical="center"/>
    </xf>
    <xf numFmtId="0" fontId="9" fillId="0" borderId="0" xfId="2" applyAlignment="1">
      <alignment horizontal="center"/>
    </xf>
    <xf numFmtId="0" fontId="9" fillId="0" borderId="0" xfId="2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0" fontId="32" fillId="20" borderId="21" xfId="23" applyFont="1" applyFill="1" applyBorder="1" applyAlignment="1">
      <alignment horizontal="center" vertical="center"/>
    </xf>
    <xf numFmtId="0" fontId="32" fillId="20" borderId="0" xfId="23" applyFont="1" applyFill="1" applyAlignment="1">
      <alignment horizontal="center" vertical="center"/>
    </xf>
    <xf numFmtId="0" fontId="29" fillId="5" borderId="0" xfId="12" applyFont="1" applyAlignment="1">
      <alignment horizontal="center" vertical="center" textRotation="90" wrapText="1"/>
    </xf>
    <xf numFmtId="0" fontId="9" fillId="0" borderId="0" xfId="2" applyAlignment="1">
      <alignment horizontal="left"/>
    </xf>
    <xf numFmtId="0" fontId="27" fillId="0" borderId="33" xfId="2" applyFont="1" applyBorder="1" applyAlignment="1">
      <alignment horizontal="left"/>
    </xf>
    <xf numFmtId="0" fontId="29" fillId="4" borderId="0" xfId="11" applyFont="1" applyAlignment="1">
      <alignment horizontal="center" vertical="center" textRotation="90" wrapText="1"/>
    </xf>
    <xf numFmtId="1" fontId="0" fillId="0" borderId="2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0" fontId="32" fillId="21" borderId="33" xfId="0" applyFont="1" applyFill="1" applyBorder="1" applyAlignment="1">
      <alignment horizontal="center" vertical="center"/>
    </xf>
    <xf numFmtId="0" fontId="29" fillId="6" borderId="0" xfId="13" applyFont="1" applyAlignment="1">
      <alignment horizontal="center" vertical="center" textRotation="90" wrapText="1"/>
    </xf>
    <xf numFmtId="0" fontId="29" fillId="3" borderId="0" xfId="10" applyFont="1" applyAlignment="1">
      <alignment horizontal="center" vertical="center" textRotation="90" wrapText="1"/>
    </xf>
    <xf numFmtId="0" fontId="29" fillId="7" borderId="0" xfId="14" applyFont="1" applyAlignment="1">
      <alignment horizontal="center" vertical="center" textRotation="90" wrapText="1"/>
    </xf>
    <xf numFmtId="0" fontId="37" fillId="7" borderId="0" xfId="14" applyFont="1" applyAlignment="1">
      <alignment horizontal="center" vertical="center" wrapText="1"/>
    </xf>
    <xf numFmtId="9" fontId="2" fillId="5" borderId="0" xfId="12" applyNumberFormat="1" applyAlignment="1">
      <alignment horizontal="center" vertical="center" wrapText="1"/>
    </xf>
    <xf numFmtId="0" fontId="1" fillId="14" borderId="0" xfId="18" applyAlignment="1">
      <alignment horizontal="center" vertical="center" wrapText="1"/>
    </xf>
    <xf numFmtId="9" fontId="1" fillId="14" borderId="0" xfId="18" applyNumberFormat="1" applyAlignment="1">
      <alignment horizontal="center" vertical="center" wrapText="1"/>
    </xf>
    <xf numFmtId="9" fontId="2" fillId="3" borderId="0" xfId="10" applyNumberFormat="1" applyAlignment="1">
      <alignment horizontal="center" vertical="center" wrapText="1"/>
    </xf>
    <xf numFmtId="9" fontId="1" fillId="13" borderId="0" xfId="17" applyNumberFormat="1" applyAlignment="1">
      <alignment horizontal="center" vertical="center" wrapText="1"/>
    </xf>
    <xf numFmtId="9" fontId="1" fillId="18" borderId="0" xfId="22" applyNumberFormat="1" applyAlignment="1">
      <alignment horizontal="center" vertical="center" wrapText="1"/>
    </xf>
    <xf numFmtId="0" fontId="2" fillId="3" borderId="0" xfId="10" applyAlignment="1">
      <alignment horizontal="center" vertical="center" wrapText="1"/>
    </xf>
    <xf numFmtId="0" fontId="1" fillId="13" borderId="0" xfId="17" applyAlignment="1">
      <alignment horizontal="center" vertical="center" wrapText="1"/>
    </xf>
    <xf numFmtId="0" fontId="1" fillId="18" borderId="0" xfId="22" applyAlignment="1">
      <alignment horizontal="center" vertical="center" wrapText="1"/>
    </xf>
    <xf numFmtId="0" fontId="2" fillId="5" borderId="0" xfId="12" applyAlignment="1">
      <alignment horizontal="center" vertical="center" wrapText="1"/>
    </xf>
    <xf numFmtId="0" fontId="1" fillId="17" borderId="0" xfId="21" applyAlignment="1">
      <alignment horizontal="center" vertical="center" wrapText="1"/>
    </xf>
    <xf numFmtId="0" fontId="2" fillId="4" borderId="0" xfId="11" applyAlignment="1">
      <alignment horizontal="center" vertical="center" wrapText="1"/>
    </xf>
    <xf numFmtId="0" fontId="1" fillId="15" borderId="0" xfId="19" applyAlignment="1">
      <alignment horizontal="center" vertical="center" wrapText="1"/>
    </xf>
    <xf numFmtId="9" fontId="1" fillId="17" borderId="0" xfId="21" applyNumberFormat="1" applyAlignment="1">
      <alignment horizontal="center" vertical="center" wrapText="1"/>
    </xf>
    <xf numFmtId="9" fontId="1" fillId="16" borderId="0" xfId="20" applyNumberFormat="1" applyAlignment="1">
      <alignment horizontal="center" vertical="center" wrapText="1"/>
    </xf>
    <xf numFmtId="9" fontId="2" fillId="4" borderId="0" xfId="11" applyNumberFormat="1" applyAlignment="1">
      <alignment horizontal="center" vertical="center" wrapText="1"/>
    </xf>
    <xf numFmtId="9" fontId="1" fillId="15" borderId="0" xfId="19" applyNumberFormat="1" applyAlignment="1">
      <alignment horizontal="center" vertical="center" wrapText="1"/>
    </xf>
    <xf numFmtId="0" fontId="1" fillId="16" borderId="0" xfId="20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28" fillId="3" borderId="0" xfId="10" applyFont="1" applyAlignment="1">
      <alignment horizontal="center" vertical="center" textRotation="90" wrapText="1"/>
    </xf>
    <xf numFmtId="0" fontId="8" fillId="10" borderId="32" xfId="16" applyFont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20" fillId="0" borderId="2" xfId="3" applyNumberFormat="1" applyFont="1" applyFill="1" applyAlignment="1">
      <alignment horizontal="center" vertical="center"/>
    </xf>
    <xf numFmtId="9" fontId="14" fillId="0" borderId="10" xfId="7" applyBorder="1">
      <alignment horizontal="left" vertical="center" indent="1"/>
    </xf>
    <xf numFmtId="9" fontId="14" fillId="0" borderId="12" xfId="7" applyBorder="1">
      <alignment horizontal="left" vertical="center" indent="1"/>
    </xf>
    <xf numFmtId="9" fontId="14" fillId="0" borderId="11" xfId="7" applyBorder="1">
      <alignment horizontal="left" vertical="center" indent="1"/>
    </xf>
    <xf numFmtId="169" fontId="12" fillId="0" borderId="26" xfId="6" applyNumberFormat="1" applyBorder="1">
      <alignment horizontal="center" vertical="center"/>
    </xf>
    <xf numFmtId="169" fontId="12" fillId="0" borderId="7" xfId="6" applyNumberFormat="1">
      <alignment horizontal="center" vertical="center"/>
    </xf>
    <xf numFmtId="169" fontId="12" fillId="0" borderId="27" xfId="6" applyNumberFormat="1" applyBorder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7" fillId="2" borderId="29" xfId="5" applyBorder="1">
      <alignment horizontal="center" vertical="center"/>
    </xf>
    <xf numFmtId="0" fontId="17" fillId="2" borderId="30" xfId="5" applyBorder="1">
      <alignment horizontal="center" vertical="center"/>
    </xf>
    <xf numFmtId="0" fontId="17" fillId="2" borderId="31" xfId="5" applyBorder="1">
      <alignment horizontal="center" vertical="center"/>
    </xf>
    <xf numFmtId="0" fontId="8" fillId="2" borderId="1" xfId="0" applyFont="1" applyFill="1" applyBorder="1">
      <alignment vertical="center"/>
    </xf>
    <xf numFmtId="0" fontId="0" fillId="0" borderId="13" xfId="0" applyFill="1" applyBorder="1">
      <alignment vertical="center"/>
    </xf>
  </cellXfs>
  <cellStyles count="25">
    <cellStyle name="20% - Accent1" xfId="17" builtinId="30"/>
    <cellStyle name="20% - Accent2" xfId="19" builtinId="34"/>
    <cellStyle name="20% - Accent3" xfId="21" builtinId="38"/>
    <cellStyle name="40% - Accent1" xfId="10" builtinId="31"/>
    <cellStyle name="40% - Accent2" xfId="11" builtinId="35"/>
    <cellStyle name="40% - Accent3" xfId="12" builtinId="39"/>
    <cellStyle name="40% - Accent5" xfId="13" builtinId="47"/>
    <cellStyle name="40% - Accent6" xfId="14" builtinId="51"/>
    <cellStyle name="60% - Accent1" xfId="18" builtinId="32"/>
    <cellStyle name="60% - Accent2" xfId="20" builtinId="36"/>
    <cellStyle name="60% - Accent3" xfId="22" builtinId="40"/>
    <cellStyle name="Accent1" xfId="16" builtinId="29"/>
    <cellStyle name="Comma" xfId="15" builtinId="3"/>
    <cellStyle name="Currency" xfId="9" builtinId="4"/>
    <cellStyle name="Heading 1" xfId="3" builtinId="16" customBuiltin="1"/>
    <cellStyle name="Heading 2" xfId="4" builtinId="17" customBuiltin="1"/>
    <cellStyle name="Heading 3" xfId="8" builtinId="18" customBuiltin="1"/>
    <cellStyle name="Key Metric Header" xfId="5" xr:uid="{00000000-0005-0000-0000-00000C000000}"/>
    <cellStyle name="Key Metric Percentage" xfId="7" xr:uid="{00000000-0005-0000-0000-00000D000000}"/>
    <cellStyle name="Key Metric Value" xfId="6" xr:uid="{00000000-0005-0000-0000-00000E000000}"/>
    <cellStyle name="Normal" xfId="0" builtinId="0" customBuiltin="1"/>
    <cellStyle name="Normal 2" xfId="23" xr:uid="{00000000-0005-0000-0000-000011000000}"/>
    <cellStyle name="Per cent" xfId="1" builtinId="5"/>
    <cellStyle name="Title" xfId="2" builtinId="15" customBuiltin="1"/>
    <cellStyle name="Valuta 2" xfId="24" xr:uid="{ABA4821A-0B27-41D9-B20E-0B2EA551B08D}"/>
  </cellStyles>
  <dxfs count="1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F3BBBA"/>
      <color rgb="FF52B86E"/>
      <color rgb="FF308DBB"/>
      <color rgb="FFF7901E"/>
      <color rgb="FFE35856"/>
      <color rgb="FFBAE2C5"/>
      <color rgb="FFD3BBD7"/>
      <color rgb="FFA7D3E9"/>
      <color rgb="FFFCD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VUOSITTAISET</a:t>
            </a:r>
            <a:r>
              <a:rPr lang="en-US" sz="1600" baseline="0"/>
              <a:t> YLLÄPITOKUSTANNUKSET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'Yksinkertainen vertailu'!$B$27</c:f>
              <c:strCache>
                <c:ptCount val="1"/>
                <c:pt idx="0">
                  <c:v>VUOSITTAISET ENERGIAKUSTANNUKSET €/KWH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E-4FB6-8639-590ADFD9C1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9E-4FB6-8639-590ADFD9C1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E-4FB6-8639-590ADFD9C1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9E-4FB6-8639-590ADFD9C14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9E-4FB6-8639-590ADFD9C14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FB6-8639-590ADFD9C14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E-4FB6-8639-590ADFD9C14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E-4FB6-8639-590ADFD9C14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E-4FB6-8639-590ADFD9C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'Yksinkertainen vertailu'!$C$6:$F$6</c:f>
              <c:strCache>
                <c:ptCount val="2"/>
                <c:pt idx="0">
                  <c:v>Tyyppi vanha</c:v>
                </c:pt>
                <c:pt idx="1">
                  <c:v>Tyyppi Sg uusi</c:v>
                </c:pt>
              </c:strCache>
            </c:strRef>
          </c:cat>
          <c:val>
            <c:numRef>
              <c:f>'Yksinkertainen vertailu'!$C$27:$F$27</c:f>
              <c:numCache>
                <c:formatCode>#\ ##0.00\ [$€-40B]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E-4FB6-8639-590ADFD9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'Yksinkertainen vertailu'!$C$5</c15:sqref>
                        </c15:formulaRef>
                      </c:ext>
                    </c:extLst>
                    <c:strCache>
                      <c:ptCount val="1"/>
                      <c:pt idx="0">
                        <c:v>Nykyinen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'Yksinkertainen vertailu'!$C$6:$F$6</c15:sqref>
                        </c15:formulaRef>
                      </c:ext>
                    </c:extLst>
                    <c:strCache>
                      <c:ptCount val="2"/>
                      <c:pt idx="0">
                        <c:v>Tyyppi vanha</c:v>
                      </c:pt>
                      <c:pt idx="1">
                        <c:v>Tyyppi Sg uusi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'Yksinkertainen vertailu'!$D$5:$F$5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A9E-4FB6-8639-590ADFD9C14D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0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BREAK-EVEN (Investointi  10 vuodessa)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'Yksinkertainen vertailu'!$C$54</c:f>
              <c:strCache>
                <c:ptCount val="1"/>
                <c:pt idx="0">
                  <c:v>Tyyppi vanha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'Yksinkertainen vertailu'!$C$55:$C$64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1-4DB3-AF56-BD3B747C98DF}"/>
            </c:ext>
          </c:extLst>
        </c:ser>
        <c:ser>
          <c:idx val="1"/>
          <c:order val="1"/>
          <c:tx>
            <c:strRef>
              <c:f>'Yksinkertainen vertailu'!$D$54</c:f>
              <c:strCache>
                <c:ptCount val="1"/>
                <c:pt idx="0">
                  <c:v>Tyyppi Sg uusi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vertailu'!$D$55:$D$64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71-4DB3-AF56-BD3B747C98DF}"/>
            </c:ext>
          </c:extLst>
        </c:ser>
        <c:ser>
          <c:idx val="2"/>
          <c:order val="2"/>
          <c:tx>
            <c:strRef>
              <c:f>'Yksinkertainen vertailu'!$E$54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6871-4DB3-AF56-BD3B747C98DF}"/>
            </c:ext>
          </c:extLst>
        </c:ser>
        <c:ser>
          <c:idx val="3"/>
          <c:order val="3"/>
          <c:tx>
            <c:strRef>
              <c:f>'Yksinkertainen vertailu'!$F$54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71-4DB3-AF56-BD3B747C98DF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vertailu'!$F$55:$F$64</c:f>
            </c:numRef>
          </c:val>
          <c:smooth val="0"/>
          <c:extLst>
            <c:ext xmlns:c16="http://schemas.microsoft.com/office/drawing/2014/chart" uri="{C3380CC4-5D6E-409C-BE32-E72D297353CC}">
              <c16:uniqueId val="{0000001F-6871-4DB3-AF56-BD3B747C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0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VUOSITTAISET YLLÄPITOKUSTANNUKSET</a:t>
            </a:r>
            <a:endParaRPr lang="nb-N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'Vertailu eri vaihtoehdot'!$B$27</c:f>
              <c:strCache>
                <c:ptCount val="1"/>
                <c:pt idx="0">
                  <c:v>VUOSITTAISET ENERGIAKUSTANNUKSET €/KWH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C-F643-B514-86953C24C4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7C-F643-B514-86953C24C4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7C-F643-B514-86953C24C4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37C-F643-B514-86953C24C42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37C-F643-B514-86953C24C42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C-F643-B514-86953C24C42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C-F643-B514-86953C24C42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C-F643-B514-86953C24C42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C-F643-B514-86953C24C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'Vertailu eri vaihtoehdot'!$C$6:$F$6</c:f>
              <c:numCache>
                <c:formatCode>0\ \W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'Vertailu eri vaihtoehdot'!$C$27:$F$27</c:f>
              <c:numCache>
                <c:formatCode>#\ ##0.00\ [$€-40B]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7C-F643-B514-86953C24C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21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'Vertailu eri vaihtoehdot'!$C$5</c15:sqref>
                        </c15:formulaRef>
                      </c:ext>
                    </c:extLst>
                    <c:strCache>
                      <c:ptCount val="1"/>
                      <c:pt idx="0">
                        <c:v>Nykyinen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'Vertailu eri vaihtoehdot'!$C$6:$F$6</c15:sqref>
                        </c15:formulaRef>
                      </c:ext>
                    </c:extLst>
                    <c:numCache>
                      <c:formatCode>0\ \W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'Vertailu eri vaihtoehdot'!$D$5:$F$5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37C-F643-B514-86953C24C428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0\ \W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0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BREAK-EVEN (Investointi 10 vuodessa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'Vertailu eri vaihtoehdot'!$C$54</c:f>
              <c:strCache>
                <c:ptCount val="1"/>
                <c:pt idx="0">
                  <c:v>0,00 €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'Vertailu eri vaihtoehdot'!$B$55:$B$64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'Vertailu eri vaihtoehdot'!$C$55:$C$64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F647-A92B-8A9FFC9CE198}"/>
            </c:ext>
          </c:extLst>
        </c:ser>
        <c:ser>
          <c:idx val="1"/>
          <c:order val="1"/>
          <c:tx>
            <c:strRef>
              <c:f>'Vertailu eri vaihtoehdot'!$D$54</c:f>
              <c:strCache>
                <c:ptCount val="1"/>
                <c:pt idx="0">
                  <c:v>0,00 €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'Vertailu eri vaihtoehdot'!$B$55:$B$64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'Vertailu eri vaihtoehdot'!$D$55:$D$64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0-F647-A92B-8A9FFC9CE198}"/>
            </c:ext>
          </c:extLst>
        </c:ser>
        <c:ser>
          <c:idx val="2"/>
          <c:order val="2"/>
          <c:tx>
            <c:strRef>
              <c:f>'Vertailu eri vaihtoehdot'!$E$54</c:f>
              <c:strCache>
                <c:ptCount val="1"/>
                <c:pt idx="0">
                  <c:v>0,00 €</c:v>
                </c:pt>
              </c:strCache>
            </c:strRef>
          </c:tx>
          <c:spPr>
            <a:ln w="38100" cap="rnd">
              <a:solidFill>
                <a:srgbClr val="308DB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'Vertailu eri vaihtoehdot'!$B$55:$B$64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'Vertailu eri vaihtoehdot'!$E$55:$E$64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260-F647-A92B-8A9FFC9CE198}"/>
            </c:ext>
          </c:extLst>
        </c:ser>
        <c:ser>
          <c:idx val="3"/>
          <c:order val="3"/>
          <c:tx>
            <c:strRef>
              <c:f>'Vertailu eri vaihtoehdot'!$F$54</c:f>
              <c:strCache>
                <c:ptCount val="1"/>
                <c:pt idx="0">
                  <c:v>0,00 €</c:v>
                </c:pt>
              </c:strCache>
            </c:strRef>
          </c:tx>
          <c:spPr>
            <a:ln w="38100" cap="rnd">
              <a:solidFill>
                <a:srgbClr val="F7901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60-F647-A92B-8A9FFC9CE198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'Vertailu eri vaihtoehdot'!$B$55:$B$64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'Vertailu eri vaihtoehdot'!$F$55:$F$64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260-F647-A92B-8A9FFC9C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0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VUOSITTAISET KÄYTTÖKUSTANNUKSET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Yhteenveto!$B$23</c:f>
              <c:strCache>
                <c:ptCount val="1"/>
                <c:pt idx="0">
                  <c:v>VUOSITTAISET ENERGIAKUSTANNUKSET €/KWH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2-EE44-B3F1-4E7CB37F17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E2-EE44-B3F1-4E7CB37F17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E2-EE44-B3F1-4E7CB37F17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E2-EE44-B3F1-4E7CB37F17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E2-EE44-B3F1-4E7CB37F17E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EE44-B3F1-4E7CB37F17E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EE44-B3F1-4E7CB37F17E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EE44-B3F1-4E7CB37F17E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EE44-B3F1-4E7CB37F1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Yhteenveto!$C$6:$F$6</c:f>
              <c:numCache>
                <c:formatCode>#\ ##0\ \k\W\h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Yhteenveto!$C$23:$F$23</c:f>
              <c:numCache>
                <c:formatCode>#\ ##0.00\ [$€-40B]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E2-EE44-B3F1-4E7CB37F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Yhteenveto!$C$5</c15:sqref>
                        </c15:formulaRef>
                      </c:ext>
                    </c:extLst>
                    <c:strCache>
                      <c:ptCount val="1"/>
                      <c:pt idx="0">
                        <c:v>Nykyinen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Yhteenveto!$C$6:$F$6</c15:sqref>
                        </c15:formulaRef>
                      </c:ext>
                    </c:extLst>
                    <c:numCache>
                      <c:formatCode>#\ ##0\ \k\W\h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Yhteenveto!$D$5:$F$5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AE2-EE44-B3F1-4E7CB37F17EC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#\ ##0\ \k\W\h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0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BREAK-EVEN (Investointi 10 vuodessa)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Yhteenveto!$C$50</c:f>
              <c:strCache>
                <c:ptCount val="1"/>
                <c:pt idx="0">
                  <c:v>0,00 €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Yhteenveto!$C$51:$C$60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6-8745-956D-99814AC3D8F9}"/>
            </c:ext>
          </c:extLst>
        </c:ser>
        <c:ser>
          <c:idx val="1"/>
          <c:order val="1"/>
          <c:tx>
            <c:strRef>
              <c:f>Yhteenveto!$D$50</c:f>
              <c:strCache>
                <c:ptCount val="1"/>
                <c:pt idx="0">
                  <c:v>0,00 €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Yhteenveto!$D$51:$D$60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F6-8745-956D-99814AC3D8F9}"/>
            </c:ext>
          </c:extLst>
        </c:ser>
        <c:ser>
          <c:idx val="2"/>
          <c:order val="2"/>
          <c:tx>
            <c:strRef>
              <c:f>'Yksinkertainen vertailu'!$E$54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21F6-8745-956D-99814AC3D8F9}"/>
            </c:ext>
          </c:extLst>
        </c:ser>
        <c:ser>
          <c:idx val="3"/>
          <c:order val="3"/>
          <c:tx>
            <c:strRef>
              <c:f>'Yksinkertainen vertailu'!$F$54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F6-8745-956D-99814AC3D8F9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vertailu'!$F$55:$F$64</c:f>
            </c:numRef>
          </c:val>
          <c:smooth val="0"/>
          <c:extLst>
            <c:ext xmlns:c16="http://schemas.microsoft.com/office/drawing/2014/chart" uri="{C3380CC4-5D6E-409C-BE32-E72D297353CC}">
              <c16:uniqueId val="{0000001F-21F6-8745-956D-99814AC3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0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ANNUAL OPERATING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'Netto LED Retrofit UDEN TILSKUD'!$C$19</c:f>
              <c:strCache>
                <c:ptCount val="1"/>
                <c:pt idx="0">
                  <c:v>ENERGIUDGIFT ÅRLIGT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F8-4CF3-85E7-9C1C87118F2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F8-4CF3-85E7-9C1C87118F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F8-4CF3-85E7-9C1C87118F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8-4CF3-85E7-9C1C87118F2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F8-4CF3-85E7-9C1C87118F2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8-4CF3-85E7-9C1C87118F2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CF3-85E7-9C1C87118F2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CF3-85E7-9C1C87118F2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CF3-85E7-9C1C87118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'Netto LED Retrofit UDEN TILSKUD'!$D$5:$G$5</c:f>
              <c:strCache>
                <c:ptCount val="2"/>
                <c:pt idx="0">
                  <c:v>T5 2x"46W"</c:v>
                </c:pt>
                <c:pt idx="1">
                  <c:v>LED 51 W</c:v>
                </c:pt>
              </c:strCache>
            </c:strRef>
          </c:cat>
          <c:val>
            <c:numRef>
              <c:f>'Netto LED Retrofit UDEN TILSKUD'!$D$19:$G$19</c:f>
              <c:numCache>
                <c:formatCode>#\ ##0.00\ "kr."</c:formatCode>
                <c:ptCount val="2"/>
                <c:pt idx="0">
                  <c:v>12977936.00928</c:v>
                </c:pt>
                <c:pt idx="1">
                  <c:v>6540264.1943999995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8-4CF3-85E7-9C1C8711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222016"/>
        <c:axId val="1339224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'Netto LED Retrofit UDEN TILSKUD'!$D$4</c15:sqref>
                        </c15:formulaRef>
                      </c:ext>
                    </c:extLst>
                    <c:strCache>
                      <c:ptCount val="1"/>
                      <c:pt idx="0">
                        <c:v>Netto T5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'Netto LED Retrofit UDEN TILSKUD'!$D$5:$G$5</c15:sqref>
                        </c15:formulaRef>
                      </c:ext>
                    </c:extLst>
                    <c:strCache>
                      <c:ptCount val="2"/>
                      <c:pt idx="0">
                        <c:v>T5 2x"46W"</c:v>
                      </c:pt>
                      <c:pt idx="1">
                        <c:v>LED 51 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'Netto LED Retrofit UDEN TILSKUD'!$E$4:$G$4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1F8-4CF3-85E7-9C1C87118F2A}"/>
                  </c:ext>
                </c:extLst>
              </c15:ser>
            </c15:filteredBarSeries>
          </c:ext>
        </c:extLst>
      </c:barChart>
      <c:catAx>
        <c:axId val="133922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9224768"/>
        <c:crosses val="autoZero"/>
        <c:auto val="1"/>
        <c:lblAlgn val="ctr"/>
        <c:lblOffset val="100"/>
        <c:noMultiLvlLbl val="0"/>
      </c:catAx>
      <c:valAx>
        <c:axId val="133922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r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3922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BREAK-EVEN (Investment over 10 years)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'Netto LED Retrofit UDEN TILSKUD'!$D$44</c:f>
              <c:strCache>
                <c:ptCount val="1"/>
                <c:pt idx="0">
                  <c:v>T5 2x"46W"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'Netto LED Retrofit UDEN TILSKUD'!$D$45:$D$54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E-44B0-9F62-C4C34DC1C0FA}"/>
            </c:ext>
          </c:extLst>
        </c:ser>
        <c:ser>
          <c:idx val="1"/>
          <c:order val="1"/>
          <c:tx>
            <c:strRef>
              <c:f>'Yksinkertainen vertailu'!$D$54</c:f>
              <c:strCache>
                <c:ptCount val="1"/>
                <c:pt idx="0">
                  <c:v>Tyyppi Sg uusi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vertailu'!$D$55:$D$64</c:f>
              <c:numCache>
                <c:formatCode>#\ ##0.00\ [$€-40B]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EE-44B0-9F62-C4C34DC1C0FA}"/>
            </c:ext>
          </c:extLst>
        </c:ser>
        <c:ser>
          <c:idx val="2"/>
          <c:order val="2"/>
          <c:tx>
            <c:strRef>
              <c:f>'Yksinkertainen vertailu'!$E$54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'Yksinkertainen vertailu'!$E$55:$E$64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7DEE-44B0-9F62-C4C34DC1C0FA}"/>
            </c:ext>
          </c:extLst>
        </c:ser>
        <c:ser>
          <c:idx val="3"/>
          <c:order val="3"/>
          <c:tx>
            <c:strRef>
              <c:f>'Netto LED Retrofit UDEN TILSKUD'!$G$44</c:f>
              <c:strCache>
                <c:ptCount val="1"/>
                <c:pt idx="0">
                  <c:v>LED 51 W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EE-44B0-9F62-C4C34DC1C0FA}"/>
                </c:ext>
              </c:extLst>
            </c:dLbl>
            <c:dLbl>
              <c:idx val="9"/>
              <c:layout>
                <c:manualLayout>
                  <c:x val="-1.2168622338114001E-2"/>
                  <c:y val="-5.925925925925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'Netto LED Retrofit UDEN TILSKUD'!$G$45:$G$54</c:f>
              <c:numCache>
                <c:formatCode>_ "kr."\ * #\ ##0_ ;_ "kr."\ * \-#\ ##0_ ;_ "kr."\ * "-"??_ ;_ @_ </c:formatCode>
                <c:ptCount val="10"/>
                <c:pt idx="0">
                  <c:v>-25386099.082387201</c:v>
                </c:pt>
                <c:pt idx="1">
                  <c:v>-18476859.164774403</c:v>
                </c:pt>
                <c:pt idx="2">
                  <c:v>-11567619.247161603</c:v>
                </c:pt>
                <c:pt idx="3">
                  <c:v>-4658379.3295488022</c:v>
                </c:pt>
                <c:pt idx="4">
                  <c:v>2250860.5880639981</c:v>
                </c:pt>
                <c:pt idx="5">
                  <c:v>9160100.5056767985</c:v>
                </c:pt>
                <c:pt idx="6">
                  <c:v>16069340.423289599</c:v>
                </c:pt>
                <c:pt idx="7">
                  <c:v>22978580.340902399</c:v>
                </c:pt>
                <c:pt idx="8">
                  <c:v>29887820.258515202</c:v>
                </c:pt>
                <c:pt idx="9">
                  <c:v>36797060.176128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DEE-44B0-9F62-C4C34DC1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030592"/>
        <c:axId val="1325033344"/>
      </c:lineChart>
      <c:catAx>
        <c:axId val="132503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5033344"/>
        <c:crosses val="autoZero"/>
        <c:auto val="1"/>
        <c:lblAlgn val="ctr"/>
        <c:lblOffset val="100"/>
        <c:noMultiLvlLbl val="0"/>
      </c:catAx>
      <c:valAx>
        <c:axId val="13250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3250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ndst. for centrale m&#229;lepunkter'!A1"/><Relationship Id="rId1" Type="http://schemas.openxmlformats.org/officeDocument/2006/relationships/hyperlink" Target="#'Angivne finansielle dat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Regnska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121478</xdr:rowOff>
    </xdr:from>
    <xdr:to>
      <xdr:col>6</xdr:col>
      <xdr:colOff>19050</xdr:colOff>
      <xdr:row>57</xdr:row>
      <xdr:rowOff>121478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99391</xdr:rowOff>
    </xdr:from>
    <xdr:to>
      <xdr:col>6</xdr:col>
      <xdr:colOff>19049</xdr:colOff>
      <xdr:row>73</xdr:row>
      <xdr:rowOff>84620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771495</xdr:colOff>
      <xdr:row>0</xdr:row>
      <xdr:rowOff>0</xdr:rowOff>
    </xdr:from>
    <xdr:to>
      <xdr:col>6</xdr:col>
      <xdr:colOff>26705</xdr:colOff>
      <xdr:row>2</xdr:row>
      <xdr:rowOff>234416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C55CEA-F94F-474A-A395-63BE1DC3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8411" y="0"/>
          <a:ext cx="688411" cy="688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40751</xdr:rowOff>
    </xdr:from>
    <xdr:to>
      <xdr:col>6</xdr:col>
      <xdr:colOff>11650</xdr:colOff>
      <xdr:row>57</xdr:row>
      <xdr:rowOff>108564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8B35CF57-E854-0C41-B71C-916509754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104862</xdr:rowOff>
    </xdr:from>
    <xdr:to>
      <xdr:col>6</xdr:col>
      <xdr:colOff>5826</xdr:colOff>
      <xdr:row>73</xdr:row>
      <xdr:rowOff>76200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3527F8C3-7E64-C044-BEA7-6B74F742E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762000</xdr:colOff>
      <xdr:row>1</xdr:row>
      <xdr:rowOff>0</xdr:rowOff>
    </xdr:from>
    <xdr:to>
      <xdr:col>6</xdr:col>
      <xdr:colOff>0</xdr:colOff>
      <xdr:row>2</xdr:row>
      <xdr:rowOff>268941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3A8158-B4D5-1144-9771-64F564FE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94794" y="56029"/>
          <a:ext cx="672353" cy="672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735888</xdr:colOff>
      <xdr:row>0</xdr:row>
      <xdr:rowOff>0</xdr:rowOff>
    </xdr:from>
    <xdr:to>
      <xdr:col>22</xdr:col>
      <xdr:colOff>14709</xdr:colOff>
      <xdr:row>2</xdr:row>
      <xdr:rowOff>258535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A73FB0-51EB-7343-852E-9926D430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71209" y="0"/>
          <a:ext cx="707571" cy="707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19050</xdr:colOff>
      <xdr:row>53</xdr:row>
      <xdr:rowOff>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BA9BDAFE-200E-FE4E-98A0-3D5BD4E9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11868</xdr:rowOff>
    </xdr:from>
    <xdr:to>
      <xdr:col>6</xdr:col>
      <xdr:colOff>19049</xdr:colOff>
      <xdr:row>68</xdr:row>
      <xdr:rowOff>173793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D4D15D5A-F652-5048-9A2A-BA0C751C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839744</xdr:colOff>
      <xdr:row>0</xdr:row>
      <xdr:rowOff>0</xdr:rowOff>
    </xdr:from>
    <xdr:to>
      <xdr:col>4</xdr:col>
      <xdr:colOff>0</xdr:colOff>
      <xdr:row>2</xdr:row>
      <xdr:rowOff>139462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BB88DD-21C2-B026-704B-7D7D5946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06660" y="0"/>
          <a:ext cx="593457" cy="5934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0</xdr:colOff>
      <xdr:row>48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6</xdr:col>
      <xdr:colOff>1428750</xdr:colOff>
      <xdr:row>64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14</xdr:col>
      <xdr:colOff>66674</xdr:colOff>
      <xdr:row>2</xdr:row>
      <xdr:rowOff>247649</xdr:rowOff>
    </xdr:to>
    <xdr:sp macro="" textlink="">
      <xdr:nvSpPr>
        <xdr:cNvPr id="10" name="Tip til angivelse af data" descr="Vælg et år for regnskabet, eller skriv året i celle K2." title="Tip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82148" y="152400"/>
          <a:ext cx="962026" cy="685799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n-gb" sz="1050"/>
            <a:t>Vælg det år, der skal vises regnskab for.</a:t>
          </a:r>
          <a:endParaRPr lang="en-US" sz="1050" baseline="0"/>
        </a:p>
      </xdr:txBody>
    </xdr:sp>
    <xdr:clientData fPrintsWithSheet="0"/>
  </xdr:twoCellAnchor>
  <xdr:twoCellAnchor>
    <xdr:from>
      <xdr:col>1</xdr:col>
      <xdr:colOff>2047875</xdr:colOff>
      <xdr:row>12</xdr:row>
      <xdr:rowOff>19050</xdr:rowOff>
    </xdr:from>
    <xdr:to>
      <xdr:col>7</xdr:col>
      <xdr:colOff>1104900</xdr:colOff>
      <xdr:row>13</xdr:row>
      <xdr:rowOff>0</xdr:rowOff>
    </xdr:to>
    <xdr:sp macro="" textlink="">
      <xdr:nvSpPr>
        <xdr:cNvPr id="2" name="Angivne finansielle data" descr="&quot;&quot;" title="Der må ikke ændres i oplysningerne nedenfor. Klik for at angive økonomiske data.">
          <a:hlinkClick xmlns:r="http://schemas.openxmlformats.org/officeDocument/2006/relationships" r:id="rId1" tooltip="Klik for at navigere til arket Angiv finansielle data.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62175" y="3314700"/>
          <a:ext cx="526732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n-gb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Rediger ikke oplysningerne nedenfor. Klik for at angive økonomiske data</a:t>
          </a:r>
          <a:endParaRPr lang="en-US" sz="9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895349</xdr:colOff>
      <xdr:row>4</xdr:row>
      <xdr:rowOff>19050</xdr:rowOff>
    </xdr:from>
    <xdr:to>
      <xdr:col>6</xdr:col>
      <xdr:colOff>152399</xdr:colOff>
      <xdr:row>5</xdr:row>
      <xdr:rowOff>0</xdr:rowOff>
    </xdr:to>
    <xdr:sp macro="" textlink="">
      <xdr:nvSpPr>
        <xdr:cNvPr id="4" name="Centrale målepunkter" descr="&quot;&quot;" title="Klik for at ændre centrale målepunkter i rapporten">
          <a:hlinkClick xmlns:r="http://schemas.openxmlformats.org/officeDocument/2006/relationships" r:id="rId2" tooltip="Klik for at ændre centrale målepunkter i rapporten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76674" y="1000125"/>
          <a:ext cx="330517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n-gb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ændre centrale målepunkter i rapporten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3</xdr:row>
      <xdr:rowOff>257176</xdr:rowOff>
    </xdr:from>
    <xdr:to>
      <xdr:col>6</xdr:col>
      <xdr:colOff>142875</xdr:colOff>
      <xdr:row>7</xdr:row>
      <xdr:rowOff>9526</xdr:rowOff>
    </xdr:to>
    <xdr:sp macro="" textlink="">
      <xdr:nvSpPr>
        <xdr:cNvPr id="2" name="Tip til angivelse af data" descr="Markér de centrale målepunkter i rapporten i cellerne C5 til C9.&#10;" title="Ti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57399" y="1171576"/>
          <a:ext cx="1581151" cy="790575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n-gb" sz="1050" baseline="0"/>
            <a:t>Markér de centrale målepunkter i rapporten i cellerne C5 til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Regnskab" descr="&quot;&quot;" title="Klik for at få vist regnskab">
          <a:hlinkClick xmlns:r="http://schemas.openxmlformats.org/officeDocument/2006/relationships" r:id="rId1" tooltip="Klik for at få vist regnskab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n-gb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få vist regnskab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Users/Goldenbeck/Dropbox%20(SG%20Danmark)/07%20SG%20Danmarks%20teammappe/Skabeloner/TCO%20-%20SG%20-%20M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menligning - Energiberegn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autoPageBreaks="0" fitToPage="1"/>
  </sheetPr>
  <dimension ref="A1:H64"/>
  <sheetViews>
    <sheetView showGridLines="0" view="pageLayout" topLeftCell="A39" zoomScale="130" zoomScalePageLayoutView="130" workbookViewId="0">
      <selection activeCell="G43" sqref="G43"/>
    </sheetView>
  </sheetViews>
  <sheetFormatPr baseColWidth="10" defaultColWidth="8.83203125" defaultRowHeight="14" x14ac:dyDescent="0.2"/>
  <cols>
    <col min="1" max="1" width="10.33203125" customWidth="1"/>
    <col min="2" max="2" width="55.6640625" customWidth="1"/>
    <col min="3" max="4" width="19.33203125" customWidth="1"/>
    <col min="5" max="6" width="19.33203125" hidden="1" customWidth="1"/>
    <col min="7" max="7" width="34.33203125" customWidth="1"/>
    <col min="8" max="8" width="9.33203125" customWidth="1"/>
    <col min="9" max="9" width="1.33203125" customWidth="1"/>
    <col min="10" max="25" width="9.33203125" customWidth="1"/>
  </cols>
  <sheetData>
    <row r="1" spans="1:7" ht="4.5" customHeight="1" x14ac:dyDescent="0.2"/>
    <row r="2" spans="1:7" ht="31.5" customHeight="1" x14ac:dyDescent="0.5">
      <c r="A2" s="327" t="s">
        <v>117</v>
      </c>
      <c r="B2" s="327"/>
      <c r="C2" s="327"/>
      <c r="D2" s="327"/>
      <c r="E2" s="327"/>
      <c r="F2" s="327"/>
      <c r="G2" s="180"/>
    </row>
    <row r="3" spans="1:7" ht="24" customHeight="1" x14ac:dyDescent="0.4">
      <c r="A3" s="328" t="s">
        <v>118</v>
      </c>
      <c r="B3" s="328"/>
      <c r="C3" s="328"/>
      <c r="D3" s="328"/>
      <c r="E3" s="328"/>
      <c r="F3" s="328"/>
      <c r="G3" s="181"/>
    </row>
    <row r="4" spans="1:7" ht="6.75" customHeight="1" x14ac:dyDescent="0.4">
      <c r="A4" s="182"/>
      <c r="B4" s="182"/>
      <c r="C4" s="182"/>
      <c r="D4" s="182"/>
      <c r="E4" s="182"/>
      <c r="F4" s="182"/>
      <c r="G4" s="181"/>
    </row>
    <row r="5" spans="1:7" ht="25.5" customHeight="1" x14ac:dyDescent="0.2">
      <c r="A5" s="339" t="s">
        <v>132</v>
      </c>
      <c r="B5" s="339"/>
      <c r="C5" s="186" t="s">
        <v>119</v>
      </c>
      <c r="D5" s="187" t="s">
        <v>120</v>
      </c>
      <c r="E5" s="105" t="s">
        <v>13</v>
      </c>
      <c r="F5" s="156" t="s">
        <v>14</v>
      </c>
    </row>
    <row r="6" spans="1:7" ht="16.5" customHeight="1" x14ac:dyDescent="0.2">
      <c r="A6" s="340"/>
      <c r="B6" s="340"/>
      <c r="C6" s="188" t="s">
        <v>121</v>
      </c>
      <c r="D6" s="189" t="s">
        <v>122</v>
      </c>
      <c r="E6" s="94" t="s">
        <v>15</v>
      </c>
      <c r="F6" s="157" t="s">
        <v>16</v>
      </c>
    </row>
    <row r="7" spans="1:7" s="8" customFormat="1" ht="19.5" customHeight="1" x14ac:dyDescent="0.2">
      <c r="A7" s="337" t="s">
        <v>133</v>
      </c>
      <c r="B7" s="218" t="s">
        <v>123</v>
      </c>
      <c r="C7" s="219">
        <v>0</v>
      </c>
      <c r="D7" s="219">
        <v>0</v>
      </c>
      <c r="E7" s="219">
        <f>D7</f>
        <v>0</v>
      </c>
      <c r="F7" s="219">
        <v>100</v>
      </c>
      <c r="G7" s="220"/>
    </row>
    <row r="8" spans="1:7" s="8" customFormat="1" ht="19.5" customHeight="1" x14ac:dyDescent="0.2">
      <c r="A8" s="337"/>
      <c r="B8" s="218" t="s">
        <v>124</v>
      </c>
      <c r="C8" s="221">
        <v>0</v>
      </c>
      <c r="D8" s="221">
        <v>0</v>
      </c>
      <c r="E8" s="221">
        <v>19</v>
      </c>
      <c r="F8" s="221">
        <v>6</v>
      </c>
      <c r="G8" s="220"/>
    </row>
    <row r="9" spans="1:7" s="8" customFormat="1" ht="19.5" customHeight="1" x14ac:dyDescent="0.2">
      <c r="A9" s="337"/>
      <c r="B9" s="40" t="s">
        <v>125</v>
      </c>
      <c r="C9" s="223">
        <v>0</v>
      </c>
      <c r="D9" s="223">
        <v>0</v>
      </c>
      <c r="E9" s="219">
        <v>1</v>
      </c>
      <c r="F9" s="223">
        <v>1</v>
      </c>
      <c r="G9" s="220"/>
    </row>
    <row r="10" spans="1:7" s="8" customFormat="1" ht="19.5" customHeight="1" x14ac:dyDescent="0.2">
      <c r="A10" s="337"/>
      <c r="B10" s="40" t="s">
        <v>126</v>
      </c>
      <c r="C10" s="224">
        <v>0</v>
      </c>
      <c r="D10" s="224">
        <v>0</v>
      </c>
      <c r="E10" s="219">
        <v>100000</v>
      </c>
      <c r="F10" s="224">
        <v>25000</v>
      </c>
      <c r="G10" s="220"/>
    </row>
    <row r="11" spans="1:7" s="8" customFormat="1" ht="19.5" hidden="1" customHeight="1" x14ac:dyDescent="0.2">
      <c r="A11" s="337"/>
      <c r="B11" s="222" t="s">
        <v>17</v>
      </c>
      <c r="C11" s="225"/>
      <c r="D11" s="225"/>
      <c r="E11" s="226"/>
      <c r="F11" s="226"/>
      <c r="G11" s="220" t="s">
        <v>18</v>
      </c>
    </row>
    <row r="12" spans="1:7" s="8" customFormat="1" ht="19.5" customHeight="1" x14ac:dyDescent="0.2">
      <c r="A12" s="337"/>
      <c r="B12" s="40" t="s">
        <v>127</v>
      </c>
      <c r="C12" s="227">
        <v>0</v>
      </c>
      <c r="D12" s="227">
        <v>0</v>
      </c>
      <c r="E12" s="227">
        <v>0</v>
      </c>
      <c r="F12" s="227">
        <v>0</v>
      </c>
      <c r="G12" s="220" t="s">
        <v>155</v>
      </c>
    </row>
    <row r="13" spans="1:7" s="8" customFormat="1" ht="19.5" customHeight="1" x14ac:dyDescent="0.2">
      <c r="A13" s="337"/>
      <c r="B13" s="40" t="s">
        <v>128</v>
      </c>
      <c r="C13" s="224">
        <v>0</v>
      </c>
      <c r="D13" s="224">
        <v>0</v>
      </c>
      <c r="E13" s="228">
        <f>D13</f>
        <v>0</v>
      </c>
      <c r="F13" s="228">
        <f>E13</f>
        <v>0</v>
      </c>
      <c r="G13" s="220"/>
    </row>
    <row r="14" spans="1:7" s="8" customFormat="1" ht="19.5" customHeight="1" x14ac:dyDescent="0.2">
      <c r="A14" s="337"/>
      <c r="B14" s="40" t="s">
        <v>129</v>
      </c>
      <c r="C14" s="301">
        <v>0</v>
      </c>
      <c r="D14" s="301">
        <v>0</v>
      </c>
      <c r="E14" s="229">
        <f>D14</f>
        <v>0</v>
      </c>
      <c r="F14" s="229">
        <f>D14</f>
        <v>0</v>
      </c>
      <c r="G14" s="220"/>
    </row>
    <row r="15" spans="1:7" s="8" customFormat="1" ht="19.5" customHeight="1" x14ac:dyDescent="0.2">
      <c r="A15" s="337"/>
      <c r="B15" s="40" t="s">
        <v>130</v>
      </c>
      <c r="C15" s="301">
        <v>0</v>
      </c>
      <c r="D15" s="301">
        <v>0</v>
      </c>
      <c r="E15" s="229">
        <f>D15</f>
        <v>0</v>
      </c>
      <c r="F15" s="229">
        <v>0</v>
      </c>
      <c r="G15" s="220"/>
    </row>
    <row r="16" spans="1:7" s="8" customFormat="1" ht="19.5" customHeight="1" x14ac:dyDescent="0.2">
      <c r="A16" s="337"/>
      <c r="B16" s="40" t="s">
        <v>131</v>
      </c>
      <c r="C16" s="301">
        <v>0</v>
      </c>
      <c r="D16" s="301">
        <v>0</v>
      </c>
      <c r="E16" s="229">
        <f>D16</f>
        <v>0</v>
      </c>
      <c r="F16" s="229">
        <v>0</v>
      </c>
      <c r="G16" s="220"/>
    </row>
    <row r="17" spans="1:7" s="8" customFormat="1" ht="19.5" customHeight="1" x14ac:dyDescent="0.2">
      <c r="A17" s="337"/>
      <c r="B17" s="222" t="s">
        <v>211</v>
      </c>
      <c r="C17" s="230">
        <v>0</v>
      </c>
      <c r="D17" s="230">
        <v>0</v>
      </c>
      <c r="E17" s="230">
        <v>0</v>
      </c>
      <c r="F17" s="230">
        <v>0</v>
      </c>
      <c r="G17" s="220"/>
    </row>
    <row r="18" spans="1:7" s="8" customFormat="1" ht="19.5" customHeight="1" x14ac:dyDescent="0.2">
      <c r="A18" s="337"/>
      <c r="B18" s="222" t="s">
        <v>212</v>
      </c>
      <c r="C18" s="230">
        <v>0</v>
      </c>
      <c r="D18" s="230">
        <v>0</v>
      </c>
      <c r="E18" s="230">
        <v>0</v>
      </c>
      <c r="F18" s="230">
        <v>0</v>
      </c>
      <c r="G18" s="220"/>
    </row>
    <row r="19" spans="1:7" s="8" customFormat="1" ht="19.5" customHeight="1" x14ac:dyDescent="0.2">
      <c r="A19" s="333" t="s">
        <v>135</v>
      </c>
      <c r="B19" s="334" t="s">
        <v>134</v>
      </c>
      <c r="C19" s="334"/>
      <c r="D19" s="334"/>
      <c r="E19" s="334"/>
      <c r="F19" s="334"/>
      <c r="G19"/>
    </row>
    <row r="20" spans="1:7" s="8" customFormat="1" ht="19.5" customHeight="1" x14ac:dyDescent="0.2">
      <c r="A20" s="333"/>
      <c r="B20" s="40" t="s">
        <v>136</v>
      </c>
      <c r="C20" s="231">
        <f>((((C8*C9*C12)+(C8*C9))*C7)/1000)*(1-C18)</f>
        <v>0</v>
      </c>
      <c r="D20" s="231">
        <f>((((D8*D9*D12)+(D8*D9))*D7)/1000)*(1-D18)</f>
        <v>0</v>
      </c>
      <c r="E20" s="101">
        <f>((((E8*E9*E12)+(E8*E9))*E7)/1000)*(1-E17)*(1-E18)</f>
        <v>0</v>
      </c>
      <c r="F20" s="101">
        <f>((((F8*F9*F12)+(F8*F9))*F7)/1000)*(1-F17)*(1-F18)</f>
        <v>0.6</v>
      </c>
      <c r="G20"/>
    </row>
    <row r="21" spans="1:7" s="8" customFormat="1" ht="19.5" hidden="1" customHeight="1" x14ac:dyDescent="0.2">
      <c r="A21" s="333"/>
      <c r="B21" s="222" t="s">
        <v>19</v>
      </c>
      <c r="C21" s="231">
        <f>((((C8*C9*C12)+(C8*C9))*C7)/1000)*C17</f>
        <v>0</v>
      </c>
      <c r="D21" s="231">
        <f>((((D8*D9*D12)+(D8*D9))*D7)/1000)*D17</f>
        <v>0</v>
      </c>
      <c r="E21" s="101"/>
      <c r="F21" s="101"/>
      <c r="G21"/>
    </row>
    <row r="22" spans="1:7" s="8" customFormat="1" ht="19.5" hidden="1" customHeight="1" x14ac:dyDescent="0.2">
      <c r="A22" s="333"/>
      <c r="B22" s="222" t="s">
        <v>20</v>
      </c>
      <c r="C22" s="231">
        <f>C21*(8760-C13)</f>
        <v>0</v>
      </c>
      <c r="D22" s="231">
        <f>D21*(8760-D13)</f>
        <v>0</v>
      </c>
      <c r="E22" s="101"/>
      <c r="F22" s="101"/>
      <c r="G22"/>
    </row>
    <row r="23" spans="1:7" s="8" customFormat="1" ht="19.5" hidden="1" customHeight="1" x14ac:dyDescent="0.2">
      <c r="A23" s="333"/>
      <c r="B23" s="222" t="s">
        <v>21</v>
      </c>
      <c r="C23" s="232">
        <f>(C20*C13)</f>
        <v>0</v>
      </c>
      <c r="D23" s="232">
        <f>(D20*D13)</f>
        <v>0</v>
      </c>
      <c r="E23" s="101"/>
      <c r="F23" s="101"/>
      <c r="G23"/>
    </row>
    <row r="24" spans="1:7" s="8" customFormat="1" ht="19.5" hidden="1" customHeight="1" x14ac:dyDescent="0.2">
      <c r="A24" s="333"/>
      <c r="B24" s="222" t="s">
        <v>22</v>
      </c>
      <c r="C24" s="233">
        <f>C22+C23</f>
        <v>0</v>
      </c>
      <c r="D24" s="233">
        <f>D22+D23</f>
        <v>0</v>
      </c>
      <c r="E24" s="101"/>
      <c r="F24" s="101"/>
      <c r="G24"/>
    </row>
    <row r="25" spans="1:7" s="8" customFormat="1" ht="19.5" customHeight="1" x14ac:dyDescent="0.2">
      <c r="A25" s="333"/>
      <c r="B25" s="40" t="s">
        <v>137</v>
      </c>
      <c r="C25" s="233">
        <f>C22+C23</f>
        <v>0</v>
      </c>
      <c r="D25" s="233">
        <f>D22+D23</f>
        <v>0</v>
      </c>
      <c r="E25" s="58">
        <f>(E20*E13)</f>
        <v>0</v>
      </c>
      <c r="F25" s="58">
        <f>(F20*F13)</f>
        <v>0</v>
      </c>
      <c r="G25"/>
    </row>
    <row r="26" spans="1:7" s="8" customFormat="1" ht="19.5" customHeight="1" x14ac:dyDescent="0.2">
      <c r="A26" s="333"/>
      <c r="B26" s="40" t="s">
        <v>138</v>
      </c>
      <c r="C26" s="232">
        <f>C25-C25</f>
        <v>0</v>
      </c>
      <c r="D26" s="232">
        <f>C25-D25</f>
        <v>0</v>
      </c>
      <c r="E26" s="58">
        <f>C25-E25</f>
        <v>0</v>
      </c>
      <c r="F26" s="58">
        <f>C25-F25</f>
        <v>0</v>
      </c>
      <c r="G26"/>
    </row>
    <row r="27" spans="1:7" s="8" customFormat="1" ht="19.5" customHeight="1" x14ac:dyDescent="0.2">
      <c r="A27" s="333"/>
      <c r="B27" s="40" t="s">
        <v>139</v>
      </c>
      <c r="C27" s="301">
        <f>C25*C14</f>
        <v>0</v>
      </c>
      <c r="D27" s="302">
        <f>D25*D14</f>
        <v>0</v>
      </c>
      <c r="E27" s="104">
        <f>E25*E14</f>
        <v>0</v>
      </c>
      <c r="F27" s="104">
        <f>F25*F14</f>
        <v>0</v>
      </c>
      <c r="G27"/>
    </row>
    <row r="28" spans="1:7" s="8" customFormat="1" ht="19.5" customHeight="1" x14ac:dyDescent="0.2">
      <c r="A28" s="333"/>
      <c r="B28" s="40" t="s">
        <v>140</v>
      </c>
      <c r="C28" s="301">
        <v>0</v>
      </c>
      <c r="D28" s="302">
        <f>C27-D27</f>
        <v>0</v>
      </c>
      <c r="E28" s="104">
        <f>C27-E27</f>
        <v>0</v>
      </c>
      <c r="F28" s="104">
        <f>C27-F27</f>
        <v>0</v>
      </c>
      <c r="G28"/>
    </row>
    <row r="29" spans="1:7" s="8" customFormat="1" ht="19.5" customHeight="1" x14ac:dyDescent="0.2">
      <c r="A29" s="335" t="s">
        <v>142</v>
      </c>
      <c r="B29" s="336" t="s">
        <v>141</v>
      </c>
      <c r="C29" s="336"/>
      <c r="D29" s="336"/>
      <c r="E29" s="336"/>
      <c r="F29" s="336"/>
      <c r="G29"/>
    </row>
    <row r="30" spans="1:7" ht="19.5" customHeight="1" x14ac:dyDescent="0.2">
      <c r="A30" s="335"/>
      <c r="B30" s="222" t="s">
        <v>156</v>
      </c>
      <c r="C30" s="234" t="e">
        <f>C10/C13</f>
        <v>#DIV/0!</v>
      </c>
      <c r="D30" s="234" t="e">
        <f>D10/D13</f>
        <v>#DIV/0!</v>
      </c>
      <c r="E30" s="60" t="e">
        <f>E10/E13</f>
        <v>#DIV/0!</v>
      </c>
      <c r="F30" s="60" t="e">
        <f>F10/F13</f>
        <v>#DIV/0!</v>
      </c>
    </row>
    <row r="31" spans="1:7" ht="19.5" hidden="1" customHeight="1" x14ac:dyDescent="0.2">
      <c r="A31" s="335"/>
      <c r="B31" s="222" t="s">
        <v>23</v>
      </c>
      <c r="C31" s="234" t="s">
        <v>24</v>
      </c>
      <c r="D31" s="235" t="e">
        <f>VLOOKUP(D11,'L-faktor'!$C$1:$H$5,6,)</f>
        <v>#N/A</v>
      </c>
      <c r="E31" s="167" t="e">
        <f>VLOOKUP(E11,'L-faktor'!$C$1:$H$5,6,)</f>
        <v>#N/A</v>
      </c>
      <c r="F31" s="167" t="e">
        <f>VLOOKUP(F11,'L-faktor'!$C$1:$H$5,6,)</f>
        <v>#N/A</v>
      </c>
      <c r="G31" s="155" t="s">
        <v>25</v>
      </c>
    </row>
    <row r="32" spans="1:7" ht="19.5" hidden="1" customHeight="1" x14ac:dyDescent="0.2">
      <c r="A32" s="335"/>
      <c r="B32" s="222" t="s">
        <v>26</v>
      </c>
      <c r="C32" s="234" t="s">
        <v>24</v>
      </c>
      <c r="D32" s="234" t="e">
        <f>ROUND((D7/D31),0)</f>
        <v>#N/A</v>
      </c>
      <c r="E32" s="166" t="e">
        <f>ROUND((E7/E31),0)</f>
        <v>#N/A</v>
      </c>
      <c r="F32" s="166" t="e">
        <f>ROUND((F7/F31),0)</f>
        <v>#N/A</v>
      </c>
      <c r="G32" s="155" t="s">
        <v>25</v>
      </c>
    </row>
    <row r="33" spans="1:8" ht="19.5" hidden="1" customHeight="1" x14ac:dyDescent="0.2">
      <c r="A33" s="335"/>
      <c r="B33" s="222" t="s">
        <v>27</v>
      </c>
      <c r="C33" s="236" t="s">
        <v>24</v>
      </c>
      <c r="D33" s="219"/>
      <c r="E33" s="82"/>
      <c r="F33" s="82"/>
    </row>
    <row r="34" spans="1:8" ht="19.5" customHeight="1" x14ac:dyDescent="0.2">
      <c r="A34" s="335"/>
      <c r="B34" s="40" t="s">
        <v>157</v>
      </c>
      <c r="C34" s="302" t="e">
        <f>(((C15+C16)*C9)*C7)*(10/C30)</f>
        <v>#DIV/0!</v>
      </c>
      <c r="D34" s="302" t="e">
        <f>(((D15+D16)*D9)*D7)*(10/D30)</f>
        <v>#DIV/0!</v>
      </c>
      <c r="E34" s="165" t="e">
        <f>(((E15+E16)*E9)*E7)*(10/E30)</f>
        <v>#DIV/0!</v>
      </c>
      <c r="F34" s="165" t="e">
        <f>(((F15+F16)*F9)*F7)*(10/F30)</f>
        <v>#DIV/0!</v>
      </c>
    </row>
    <row r="35" spans="1:8" ht="19.5" customHeight="1" x14ac:dyDescent="0.2">
      <c r="A35" s="331" t="s">
        <v>143</v>
      </c>
      <c r="B35" s="191" t="s">
        <v>144</v>
      </c>
      <c r="C35" s="106" t="s">
        <v>119</v>
      </c>
      <c r="D35" s="168" t="s">
        <v>205</v>
      </c>
      <c r="E35" s="169" t="s">
        <v>28</v>
      </c>
      <c r="F35" s="170" t="s">
        <v>28</v>
      </c>
    </row>
    <row r="36" spans="1:8" ht="19.5" customHeight="1" x14ac:dyDescent="0.2">
      <c r="A36" s="331"/>
      <c r="B36" s="40" t="s">
        <v>145</v>
      </c>
      <c r="C36" s="303" t="e">
        <f>C27+(C34/10)</f>
        <v>#DIV/0!</v>
      </c>
      <c r="D36" s="302" t="e">
        <f>D27+(D34/(D30*2))</f>
        <v>#DIV/0!</v>
      </c>
      <c r="E36" s="171" t="e">
        <f>E27+(E34/(E30*2))</f>
        <v>#DIV/0!</v>
      </c>
      <c r="F36" s="171" t="e">
        <f>F27+(F34/(F30*2))</f>
        <v>#DIV/0!</v>
      </c>
      <c r="H36" s="75"/>
    </row>
    <row r="37" spans="1:8" ht="19.5" customHeight="1" x14ac:dyDescent="0.2">
      <c r="A37" s="331"/>
      <c r="B37" s="40" t="s">
        <v>146</v>
      </c>
      <c r="C37" s="303" t="e">
        <f>$C$36-C36</f>
        <v>#DIV/0!</v>
      </c>
      <c r="D37" s="302" t="e">
        <f>$C$36-D36</f>
        <v>#DIV/0!</v>
      </c>
      <c r="E37" s="171" t="e">
        <f>$C$36-E36</f>
        <v>#DIV/0!</v>
      </c>
      <c r="F37" s="171" t="e">
        <f>$C$36-F36</f>
        <v>#DIV/0!</v>
      </c>
      <c r="H37" s="75"/>
    </row>
    <row r="38" spans="1:8" ht="19.5" customHeight="1" x14ac:dyDescent="0.2">
      <c r="A38" s="331"/>
      <c r="B38" s="62" t="s">
        <v>147</v>
      </c>
      <c r="C38" s="172">
        <v>0</v>
      </c>
      <c r="D38" s="239" t="e">
        <f>($C$36-D36)/$C$36</f>
        <v>#DIV/0!</v>
      </c>
      <c r="E38" s="173" t="e">
        <f>($C$36-E36)/$C$36</f>
        <v>#DIV/0!</v>
      </c>
      <c r="F38" s="173" t="e">
        <f>($C$36-F36)/$C$36</f>
        <v>#DIV/0!</v>
      </c>
    </row>
    <row r="39" spans="1:8" ht="22.5" customHeight="1" x14ac:dyDescent="0.2">
      <c r="A39" s="332" t="s">
        <v>149</v>
      </c>
      <c r="B39" s="329" t="s">
        <v>148</v>
      </c>
      <c r="C39" s="329"/>
      <c r="D39" s="329"/>
      <c r="E39" s="329"/>
      <c r="F39" s="329"/>
    </row>
    <row r="40" spans="1:8" ht="22.5" customHeight="1" x14ac:dyDescent="0.2">
      <c r="A40" s="332"/>
      <c r="B40" s="237" t="s">
        <v>158</v>
      </c>
      <c r="C40" s="304"/>
      <c r="D40" s="305">
        <v>0</v>
      </c>
      <c r="E40" s="241">
        <v>755</v>
      </c>
      <c r="F40" s="241">
        <v>200</v>
      </c>
      <c r="G40" s="220" t="s">
        <v>163</v>
      </c>
      <c r="H40" s="242"/>
    </row>
    <row r="41" spans="1:8" ht="22.5" customHeight="1" x14ac:dyDescent="0.2">
      <c r="A41" s="332"/>
      <c r="B41" s="222" t="s">
        <v>159</v>
      </c>
      <c r="C41" s="302"/>
      <c r="D41" s="301">
        <v>0</v>
      </c>
      <c r="E41" s="229">
        <v>300</v>
      </c>
      <c r="F41" s="229">
        <v>450</v>
      </c>
      <c r="G41" s="220" t="s">
        <v>160</v>
      </c>
      <c r="H41" s="242"/>
    </row>
    <row r="42" spans="1:8" ht="19.5" customHeight="1" x14ac:dyDescent="0.2">
      <c r="A42" s="338" t="s">
        <v>209</v>
      </c>
      <c r="B42" s="330" t="s">
        <v>150</v>
      </c>
      <c r="C42" s="330"/>
      <c r="D42" s="330"/>
      <c r="E42" s="330"/>
      <c r="F42" s="330"/>
    </row>
    <row r="43" spans="1:8" ht="19.5" customHeight="1" x14ac:dyDescent="0.2">
      <c r="A43" s="338"/>
      <c r="B43" s="40" t="s">
        <v>151</v>
      </c>
      <c r="C43" s="302">
        <v>0</v>
      </c>
      <c r="D43" s="302">
        <f>((D41+D40)*D7)</f>
        <v>0</v>
      </c>
      <c r="E43" s="163" t="e">
        <f>((E41+E40+#REF!)*E7)-#REF!</f>
        <v>#REF!</v>
      </c>
      <c r="F43" s="163" t="e">
        <f>((F41+F40+#REF!)*F7)-#REF!</f>
        <v>#REF!</v>
      </c>
      <c r="H43" s="75"/>
    </row>
    <row r="44" spans="1:8" ht="19.5" customHeight="1" x14ac:dyDescent="0.2">
      <c r="A44" s="338"/>
      <c r="B44" s="237" t="s">
        <v>152</v>
      </c>
      <c r="C44" s="244" t="s">
        <v>6</v>
      </c>
      <c r="D44" s="245" t="e">
        <f>D43/D37</f>
        <v>#DIV/0!</v>
      </c>
      <c r="E44" s="175" t="e">
        <f>E43/E37</f>
        <v>#REF!</v>
      </c>
      <c r="F44" s="175" t="e">
        <f>F43/F37</f>
        <v>#REF!</v>
      </c>
    </row>
    <row r="45" spans="1:8" ht="19.5" customHeight="1" x14ac:dyDescent="0.2">
      <c r="A45" s="338"/>
      <c r="B45" s="222" t="s">
        <v>153</v>
      </c>
      <c r="C45" s="246" t="s">
        <v>6</v>
      </c>
      <c r="D45" s="247">
        <f>(D26*300/1000/1000)</f>
        <v>0</v>
      </c>
      <c r="E45" s="176">
        <f>(E26/2000)</f>
        <v>0</v>
      </c>
      <c r="F45" s="176">
        <f>(F26/2000)</f>
        <v>0</v>
      </c>
      <c r="G45" s="220" t="s">
        <v>7</v>
      </c>
    </row>
    <row r="46" spans="1:8" x14ac:dyDescent="0.2">
      <c r="A46" s="338"/>
      <c r="B46" s="237" t="s">
        <v>154</v>
      </c>
      <c r="C46" s="177" t="s">
        <v>6</v>
      </c>
      <c r="D46" s="259" t="e">
        <f ca="1">TODAY()+(D44*365)</f>
        <v>#DIV/0!</v>
      </c>
      <c r="E46" s="178" t="e">
        <f ca="1">TODAY()+(E44*365)</f>
        <v>#REF!</v>
      </c>
      <c r="F46" s="179" t="e">
        <f ca="1">TODAY()+(F44*365)</f>
        <v>#REF!</v>
      </c>
    </row>
    <row r="49" spans="1:6" x14ac:dyDescent="0.2">
      <c r="A49" t="s">
        <v>8</v>
      </c>
    </row>
    <row r="50" spans="1:6" x14ac:dyDescent="0.2">
      <c r="A50" t="s">
        <v>9</v>
      </c>
      <c r="C50" s="306" t="e">
        <f>C36</f>
        <v>#DIV/0!</v>
      </c>
      <c r="D50" s="306" t="e">
        <f>D36</f>
        <v>#DIV/0!</v>
      </c>
      <c r="E50" s="92" t="e">
        <f>E36</f>
        <v>#DIV/0!</v>
      </c>
      <c r="F50" s="92" t="e">
        <f>F36</f>
        <v>#DIV/0!</v>
      </c>
    </row>
    <row r="51" spans="1:6" x14ac:dyDescent="0.2">
      <c r="A51" t="s">
        <v>10</v>
      </c>
      <c r="B51" s="183"/>
      <c r="C51" s="307" t="e">
        <f>-C36</f>
        <v>#DIV/0!</v>
      </c>
      <c r="D51" s="307">
        <f>-D43</f>
        <v>0</v>
      </c>
      <c r="E51" s="183" t="e">
        <f>-E43</f>
        <v>#REF!</v>
      </c>
      <c r="F51" s="184" t="e">
        <f>-F43</f>
        <v>#REF!</v>
      </c>
    </row>
    <row r="52" spans="1:6" x14ac:dyDescent="0.2">
      <c r="B52" s="185"/>
      <c r="C52" s="308" t="e">
        <f>C37</f>
        <v>#DIV/0!</v>
      </c>
      <c r="D52" s="308" t="e">
        <f>D37</f>
        <v>#DIV/0!</v>
      </c>
      <c r="E52" s="185" t="e">
        <f>E37</f>
        <v>#DIV/0!</v>
      </c>
      <c r="F52" s="185" t="e">
        <f>F37</f>
        <v>#DIV/0!</v>
      </c>
    </row>
    <row r="53" spans="1:6" x14ac:dyDescent="0.2">
      <c r="A53" s="80" t="s">
        <v>11</v>
      </c>
      <c r="C53" s="306"/>
      <c r="D53" s="306"/>
    </row>
    <row r="54" spans="1:6" x14ac:dyDescent="0.2">
      <c r="A54">
        <v>1</v>
      </c>
      <c r="B54" s="77"/>
      <c r="C54" s="309" t="str">
        <f>C6</f>
        <v>Tyyppi vanha</v>
      </c>
      <c r="D54" s="309" t="str">
        <f>D6</f>
        <v>Tyyppi Sg uusi</v>
      </c>
      <c r="E54" s="77" t="str">
        <f>E6</f>
        <v>19W Rax (on/off)</v>
      </c>
      <c r="F54" s="90" t="str">
        <f>F6</f>
        <v>Løsning 2</v>
      </c>
    </row>
    <row r="55" spans="1:6" x14ac:dyDescent="0.2">
      <c r="A55">
        <v>2</v>
      </c>
      <c r="C55" s="306">
        <v>0</v>
      </c>
      <c r="D55" s="306" t="e">
        <f>D51+D$52</f>
        <v>#DIV/0!</v>
      </c>
      <c r="E55" s="79" t="e">
        <f>E51+E$52</f>
        <v>#REF!</v>
      </c>
      <c r="F55" s="79" t="e">
        <f>F51+F$52</f>
        <v>#REF!</v>
      </c>
    </row>
    <row r="56" spans="1:6" x14ac:dyDescent="0.2">
      <c r="A56">
        <v>3</v>
      </c>
      <c r="C56" s="308">
        <f t="shared" ref="C56:C64" si="0">C55-B$52</f>
        <v>0</v>
      </c>
      <c r="D56" s="308" t="e">
        <f t="shared" ref="D56:D64" si="1">D55+D$52</f>
        <v>#DIV/0!</v>
      </c>
      <c r="E56" s="185" t="e">
        <f t="shared" ref="E56:E64" si="2">E55+E$52</f>
        <v>#REF!</v>
      </c>
      <c r="F56" s="185" t="e">
        <f t="shared" ref="F56:F64" si="3">F55+F$52</f>
        <v>#REF!</v>
      </c>
    </row>
    <row r="57" spans="1:6" x14ac:dyDescent="0.2">
      <c r="A57">
        <v>4</v>
      </c>
      <c r="C57" s="308">
        <f t="shared" si="0"/>
        <v>0</v>
      </c>
      <c r="D57" s="308" t="e">
        <f t="shared" si="1"/>
        <v>#DIV/0!</v>
      </c>
      <c r="E57" s="185" t="e">
        <f t="shared" si="2"/>
        <v>#REF!</v>
      </c>
      <c r="F57" s="185" t="e">
        <f t="shared" si="3"/>
        <v>#REF!</v>
      </c>
    </row>
    <row r="58" spans="1:6" x14ac:dyDescent="0.2">
      <c r="A58">
        <v>5</v>
      </c>
      <c r="C58" s="308">
        <f t="shared" si="0"/>
        <v>0</v>
      </c>
      <c r="D58" s="308" t="e">
        <f t="shared" si="1"/>
        <v>#DIV/0!</v>
      </c>
      <c r="E58" s="185" t="e">
        <f t="shared" si="2"/>
        <v>#REF!</v>
      </c>
      <c r="F58" s="185" t="e">
        <f t="shared" si="3"/>
        <v>#REF!</v>
      </c>
    </row>
    <row r="59" spans="1:6" x14ac:dyDescent="0.2">
      <c r="A59">
        <v>6</v>
      </c>
      <c r="C59" s="308">
        <f t="shared" si="0"/>
        <v>0</v>
      </c>
      <c r="D59" s="308" t="e">
        <f t="shared" si="1"/>
        <v>#DIV/0!</v>
      </c>
      <c r="E59" s="185" t="e">
        <f t="shared" si="2"/>
        <v>#REF!</v>
      </c>
      <c r="F59" s="185" t="e">
        <f t="shared" si="3"/>
        <v>#REF!</v>
      </c>
    </row>
    <row r="60" spans="1:6" x14ac:dyDescent="0.2">
      <c r="A60">
        <v>7</v>
      </c>
      <c r="C60" s="308">
        <f t="shared" si="0"/>
        <v>0</v>
      </c>
      <c r="D60" s="308" t="e">
        <f t="shared" si="1"/>
        <v>#DIV/0!</v>
      </c>
      <c r="E60" s="185" t="e">
        <f t="shared" si="2"/>
        <v>#REF!</v>
      </c>
      <c r="F60" s="185" t="e">
        <f t="shared" si="3"/>
        <v>#REF!</v>
      </c>
    </row>
    <row r="61" spans="1:6" x14ac:dyDescent="0.2">
      <c r="A61">
        <v>8</v>
      </c>
      <c r="C61" s="308">
        <f t="shared" si="0"/>
        <v>0</v>
      </c>
      <c r="D61" s="308" t="e">
        <f t="shared" si="1"/>
        <v>#DIV/0!</v>
      </c>
      <c r="E61" s="185" t="e">
        <f t="shared" si="2"/>
        <v>#REF!</v>
      </c>
      <c r="F61" s="185" t="e">
        <f t="shared" si="3"/>
        <v>#REF!</v>
      </c>
    </row>
    <row r="62" spans="1:6" x14ac:dyDescent="0.2">
      <c r="A62">
        <v>9</v>
      </c>
      <c r="C62" s="308">
        <f t="shared" si="0"/>
        <v>0</v>
      </c>
      <c r="D62" s="308" t="e">
        <f t="shared" si="1"/>
        <v>#DIV/0!</v>
      </c>
      <c r="E62" s="185" t="e">
        <f t="shared" si="2"/>
        <v>#REF!</v>
      </c>
      <c r="F62" s="185" t="e">
        <f t="shared" si="3"/>
        <v>#REF!</v>
      </c>
    </row>
    <row r="63" spans="1:6" x14ac:dyDescent="0.2">
      <c r="A63">
        <v>10</v>
      </c>
      <c r="C63" s="308">
        <f t="shared" si="0"/>
        <v>0</v>
      </c>
      <c r="D63" s="308" t="e">
        <f t="shared" si="1"/>
        <v>#DIV/0!</v>
      </c>
      <c r="E63" s="185" t="e">
        <f t="shared" si="2"/>
        <v>#REF!</v>
      </c>
      <c r="F63" s="185" t="e">
        <f t="shared" si="3"/>
        <v>#REF!</v>
      </c>
    </row>
    <row r="64" spans="1:6" x14ac:dyDescent="0.2">
      <c r="C64" s="308">
        <f t="shared" si="0"/>
        <v>0</v>
      </c>
      <c r="D64" s="308" t="e">
        <f t="shared" si="1"/>
        <v>#DIV/0!</v>
      </c>
      <c r="E64" s="185" t="e">
        <f t="shared" si="2"/>
        <v>#REF!</v>
      </c>
      <c r="F64" s="185" t="e">
        <f t="shared" si="3"/>
        <v>#REF!</v>
      </c>
    </row>
  </sheetData>
  <sheetProtection selectLockedCells="1"/>
  <mergeCells count="13">
    <mergeCell ref="A2:F2"/>
    <mergeCell ref="A3:F3"/>
    <mergeCell ref="B39:F39"/>
    <mergeCell ref="B42:F42"/>
    <mergeCell ref="A35:A38"/>
    <mergeCell ref="A39:A41"/>
    <mergeCell ref="A19:A28"/>
    <mergeCell ref="B19:F19"/>
    <mergeCell ref="A29:A34"/>
    <mergeCell ref="B29:F29"/>
    <mergeCell ref="A7:A18"/>
    <mergeCell ref="A42:A46"/>
    <mergeCell ref="A5:B6"/>
  </mergeCells>
  <phoneticPr fontId="31" type="noConversion"/>
  <conditionalFormatting sqref="B7:B46">
    <cfRule type="expression" dxfId="135" priority="1">
      <formula>MOD(ROW(),2)=0</formula>
    </cfRule>
  </conditionalFormatting>
  <conditionalFormatting sqref="C7:F18">
    <cfRule type="expression" dxfId="134" priority="50">
      <formula>MOD(ROW(),2)=0</formula>
    </cfRule>
  </conditionalFormatting>
  <conditionalFormatting sqref="C20:F28">
    <cfRule type="expression" dxfId="133" priority="17">
      <formula>MOD(ROW(),2)=0</formula>
    </cfRule>
  </conditionalFormatting>
  <conditionalFormatting sqref="C30:F32">
    <cfRule type="expression" dxfId="132" priority="34">
      <formula>MOD(ROW(),2)=0</formula>
    </cfRule>
  </conditionalFormatting>
  <conditionalFormatting sqref="C33:F34">
    <cfRule type="expression" dxfId="131" priority="24">
      <formula>MOD(ROW(),2)=0</formula>
    </cfRule>
  </conditionalFormatting>
  <conditionalFormatting sqref="C36:F37">
    <cfRule type="expression" dxfId="130" priority="30">
      <formula>MOD(ROW(),2)=0</formula>
    </cfRule>
  </conditionalFormatting>
  <conditionalFormatting sqref="C38:F38">
    <cfRule type="expression" dxfId="129" priority="39">
      <formula>MOD(ROW(),2)=0</formula>
    </cfRule>
  </conditionalFormatting>
  <conditionalFormatting sqref="C40:F41">
    <cfRule type="expression" dxfId="128" priority="19">
      <formula>MOD(ROW(),2)=0</formula>
    </cfRule>
  </conditionalFormatting>
  <conditionalFormatting sqref="C43:F45">
    <cfRule type="expression" dxfId="127" priority="32">
      <formula>MOD(ROW(),2)=0</formula>
    </cfRule>
  </conditionalFormatting>
  <printOptions horizontalCentered="1"/>
  <pageMargins left="0.25" right="0.25" top="0.75" bottom="0.75" header="0.3" footer="0.3"/>
  <pageSetup paperSize="9" scale="62" orientation="portrait" r:id="rId1"/>
  <headerFooter>
    <oddHeader xml:space="preserve">&amp;R&amp;"System Font,Normal"&amp;K000000
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25A7-9FE7-4849-855A-60E76DF2ECF7}">
  <sheetPr>
    <tabColor rgb="FFFFC000"/>
    <pageSetUpPr autoPageBreaks="0" fitToPage="1"/>
  </sheetPr>
  <dimension ref="A1:H64"/>
  <sheetViews>
    <sheetView showGridLines="0" tabSelected="1" view="pageLayout" zoomScale="85" zoomScalePageLayoutView="85" workbookViewId="0">
      <selection activeCell="G9" sqref="G9"/>
    </sheetView>
  </sheetViews>
  <sheetFormatPr baseColWidth="10" defaultColWidth="8.83203125" defaultRowHeight="14" x14ac:dyDescent="0.2"/>
  <cols>
    <col min="1" max="1" width="10.33203125" customWidth="1"/>
    <col min="2" max="2" width="55.6640625" customWidth="1"/>
    <col min="3" max="6" width="19.33203125" customWidth="1"/>
    <col min="7" max="7" width="30.33203125" customWidth="1"/>
    <col min="8" max="8" width="9.33203125" customWidth="1"/>
    <col min="9" max="9" width="1.33203125" customWidth="1"/>
    <col min="10" max="25" width="9.33203125" customWidth="1"/>
  </cols>
  <sheetData>
    <row r="1" spans="1:7" ht="4.5" customHeight="1" x14ac:dyDescent="0.2"/>
    <row r="2" spans="1:7" ht="31.5" customHeight="1" x14ac:dyDescent="0.5">
      <c r="A2" s="341" t="s">
        <v>173</v>
      </c>
      <c r="B2" s="341"/>
      <c r="C2" s="341"/>
      <c r="D2" s="341"/>
      <c r="E2" s="341"/>
      <c r="F2" s="341"/>
      <c r="G2" s="341"/>
    </row>
    <row r="3" spans="1:7" ht="24" customHeight="1" x14ac:dyDescent="0.4">
      <c r="A3" s="328" t="s">
        <v>175</v>
      </c>
      <c r="B3" s="328"/>
      <c r="C3" s="328"/>
      <c r="D3" s="328"/>
      <c r="E3" s="328"/>
      <c r="F3" s="328"/>
      <c r="G3" s="181"/>
    </row>
    <row r="4" spans="1:7" ht="6.75" customHeight="1" x14ac:dyDescent="0.4">
      <c r="A4" s="182"/>
      <c r="B4" s="182"/>
      <c r="C4" s="182"/>
      <c r="D4" s="182"/>
      <c r="E4" s="182"/>
      <c r="F4" s="182"/>
      <c r="G4" s="181"/>
    </row>
    <row r="5" spans="1:7" ht="25.5" customHeight="1" x14ac:dyDescent="0.2">
      <c r="A5" s="339" t="s">
        <v>132</v>
      </c>
      <c r="B5" s="339"/>
      <c r="C5" s="106" t="s">
        <v>119</v>
      </c>
      <c r="D5" s="22" t="s">
        <v>169</v>
      </c>
      <c r="E5" s="105" t="s">
        <v>170</v>
      </c>
      <c r="F5" s="156" t="s">
        <v>171</v>
      </c>
    </row>
    <row r="6" spans="1:7" ht="16.5" customHeight="1" x14ac:dyDescent="0.2">
      <c r="A6" s="340"/>
      <c r="B6" s="340"/>
      <c r="C6" s="216">
        <f>C8</f>
        <v>0</v>
      </c>
      <c r="D6" s="217">
        <f>D8</f>
        <v>0</v>
      </c>
      <c r="E6" s="215">
        <f>E8</f>
        <v>0</v>
      </c>
      <c r="F6" s="214">
        <f>F8</f>
        <v>0</v>
      </c>
    </row>
    <row r="7" spans="1:7" s="8" customFormat="1" ht="19.5" customHeight="1" x14ac:dyDescent="0.2">
      <c r="A7" s="337" t="s">
        <v>133</v>
      </c>
      <c r="B7" s="39" t="s">
        <v>123</v>
      </c>
      <c r="C7" s="219">
        <v>0</v>
      </c>
      <c r="D7" s="219">
        <v>0</v>
      </c>
      <c r="E7" s="219">
        <v>0</v>
      </c>
      <c r="F7" s="219">
        <v>0</v>
      </c>
      <c r="G7" s="250"/>
    </row>
    <row r="8" spans="1:7" s="8" customFormat="1" ht="19.5" customHeight="1" x14ac:dyDescent="0.2">
      <c r="A8" s="337"/>
      <c r="B8" s="39" t="s">
        <v>124</v>
      </c>
      <c r="C8" s="221">
        <v>0</v>
      </c>
      <c r="D8" s="221">
        <v>0</v>
      </c>
      <c r="E8" s="221">
        <v>0</v>
      </c>
      <c r="F8" s="221">
        <v>0</v>
      </c>
      <c r="G8" s="250"/>
    </row>
    <row r="9" spans="1:7" s="8" customFormat="1" ht="19.5" customHeight="1" x14ac:dyDescent="0.2">
      <c r="A9" s="337"/>
      <c r="B9" s="40" t="s">
        <v>125</v>
      </c>
      <c r="C9" s="223">
        <v>0</v>
      </c>
      <c r="D9" s="223">
        <v>0</v>
      </c>
      <c r="E9" s="219">
        <v>0</v>
      </c>
      <c r="F9" s="223">
        <v>0</v>
      </c>
      <c r="G9" s="250"/>
    </row>
    <row r="10" spans="1:7" s="8" customFormat="1" ht="19.5" customHeight="1" x14ac:dyDescent="0.2">
      <c r="A10" s="337"/>
      <c r="B10" s="40" t="s">
        <v>126</v>
      </c>
      <c r="C10" s="224">
        <v>0</v>
      </c>
      <c r="D10" s="224">
        <v>0</v>
      </c>
      <c r="E10" s="224">
        <v>0</v>
      </c>
      <c r="F10" s="224">
        <v>0</v>
      </c>
      <c r="G10" s="250"/>
    </row>
    <row r="11" spans="1:7" s="8" customFormat="1" ht="19.5" hidden="1" customHeight="1" x14ac:dyDescent="0.2">
      <c r="A11" s="337"/>
      <c r="B11" s="40" t="s">
        <v>127</v>
      </c>
      <c r="C11" s="225"/>
      <c r="D11" s="225"/>
      <c r="E11" s="226"/>
      <c r="F11" s="226"/>
      <c r="G11" s="250"/>
    </row>
    <row r="12" spans="1:7" s="8" customFormat="1" ht="19.5" customHeight="1" x14ac:dyDescent="0.2">
      <c r="A12" s="337"/>
      <c r="B12" s="40" t="s">
        <v>127</v>
      </c>
      <c r="C12" s="227">
        <v>0</v>
      </c>
      <c r="D12" s="227">
        <v>0</v>
      </c>
      <c r="E12" s="227">
        <v>0</v>
      </c>
      <c r="F12" s="227">
        <v>0</v>
      </c>
      <c r="G12" s="250" t="s">
        <v>155</v>
      </c>
    </row>
    <row r="13" spans="1:7" s="8" customFormat="1" ht="19.5" customHeight="1" x14ac:dyDescent="0.2">
      <c r="A13" s="337"/>
      <c r="B13" s="40" t="s">
        <v>128</v>
      </c>
      <c r="C13" s="224">
        <v>0</v>
      </c>
      <c r="D13" s="224">
        <v>0</v>
      </c>
      <c r="E13" s="224">
        <v>0</v>
      </c>
      <c r="F13" s="224">
        <v>0</v>
      </c>
      <c r="G13" s="250"/>
    </row>
    <row r="14" spans="1:7" s="8" customFormat="1" ht="19.5" customHeight="1" x14ac:dyDescent="0.2">
      <c r="A14" s="337"/>
      <c r="B14" s="40" t="s">
        <v>129</v>
      </c>
      <c r="C14" s="301">
        <v>0.35</v>
      </c>
      <c r="D14" s="301">
        <f>C14</f>
        <v>0.35</v>
      </c>
      <c r="E14" s="301">
        <v>0</v>
      </c>
      <c r="F14" s="301">
        <v>0</v>
      </c>
      <c r="G14" s="250"/>
    </row>
    <row r="15" spans="1:7" s="8" customFormat="1" ht="19.5" customHeight="1" x14ac:dyDescent="0.2">
      <c r="A15" s="337"/>
      <c r="B15" s="40" t="s">
        <v>130</v>
      </c>
      <c r="C15" s="301">
        <v>8</v>
      </c>
      <c r="D15" s="301">
        <v>0</v>
      </c>
      <c r="E15" s="301">
        <f>D15</f>
        <v>0</v>
      </c>
      <c r="F15" s="301">
        <v>0</v>
      </c>
      <c r="G15" s="250"/>
    </row>
    <row r="16" spans="1:7" s="8" customFormat="1" ht="19.5" customHeight="1" x14ac:dyDescent="0.2">
      <c r="A16" s="337"/>
      <c r="B16" s="40" t="s">
        <v>131</v>
      </c>
      <c r="C16" s="301">
        <v>20</v>
      </c>
      <c r="D16" s="301">
        <v>0</v>
      </c>
      <c r="E16" s="301">
        <f>D16</f>
        <v>0</v>
      </c>
      <c r="F16" s="301">
        <v>0</v>
      </c>
      <c r="G16" s="250"/>
    </row>
    <row r="17" spans="1:7" s="8" customFormat="1" ht="19.5" customHeight="1" x14ac:dyDescent="0.2">
      <c r="A17" s="337"/>
      <c r="B17" s="222" t="s">
        <v>211</v>
      </c>
      <c r="C17" s="230">
        <v>0</v>
      </c>
      <c r="D17" s="230">
        <v>0</v>
      </c>
      <c r="E17" s="230">
        <v>0</v>
      </c>
      <c r="F17" s="230">
        <v>0</v>
      </c>
      <c r="G17" s="250"/>
    </row>
    <row r="18" spans="1:7" s="8" customFormat="1" ht="19.5" customHeight="1" x14ac:dyDescent="0.2">
      <c r="A18" s="337"/>
      <c r="B18" s="222" t="s">
        <v>212</v>
      </c>
      <c r="C18" s="230">
        <v>0</v>
      </c>
      <c r="D18" s="230">
        <v>0</v>
      </c>
      <c r="E18" s="230">
        <v>0</v>
      </c>
      <c r="F18" s="230">
        <v>0</v>
      </c>
      <c r="G18" s="250"/>
    </row>
    <row r="19" spans="1:7" s="8" customFormat="1" ht="19.5" customHeight="1" x14ac:dyDescent="0.2">
      <c r="A19" s="333" t="s">
        <v>161</v>
      </c>
      <c r="B19" s="334" t="s">
        <v>134</v>
      </c>
      <c r="C19" s="334"/>
      <c r="D19" s="334"/>
      <c r="E19" s="334"/>
      <c r="F19" s="334"/>
      <c r="G19"/>
    </row>
    <row r="20" spans="1:7" s="8" customFormat="1" ht="19.5" customHeight="1" x14ac:dyDescent="0.2">
      <c r="A20" s="333"/>
      <c r="B20" s="40" t="s">
        <v>136</v>
      </c>
      <c r="C20" s="231">
        <f>((((C8*C9*C12)+(C8*C9))*C7)/1000)*(1-C17)*(1-C18)</f>
        <v>0</v>
      </c>
      <c r="D20" s="231">
        <f>((((D8*D9*D12)+(D8*D9))*D7)/1000)*(1-D17)*(1-D18)</f>
        <v>0</v>
      </c>
      <c r="E20" s="231">
        <f>((((E8*E9*E12)+(E8*E9))*E7)/1000)*(1-E17)*(1-E18)</f>
        <v>0</v>
      </c>
      <c r="F20" s="231">
        <f>((((F8*F9*F12)+(F8*F9))*F7)/1000)*(1-F17)*(1-F18)</f>
        <v>0</v>
      </c>
      <c r="G20" s="220"/>
    </row>
    <row r="21" spans="1:7" s="254" customFormat="1" ht="19.5" hidden="1" customHeight="1" x14ac:dyDescent="0.2">
      <c r="A21" s="333"/>
      <c r="B21" s="40" t="s">
        <v>137</v>
      </c>
      <c r="C21" s="252">
        <f>((((C8*C9*C12)+(C8*C9))*C7)/1000)*C17</f>
        <v>0</v>
      </c>
      <c r="D21" s="252">
        <f>((((D8*D9*D12)+(D8*D9))*D7)/1000)*D17</f>
        <v>0</v>
      </c>
      <c r="E21" s="252">
        <f t="shared" ref="E21:F21" si="0">((((E8*E9*E12)+(E8*E9))*E7)/1000)*E17</f>
        <v>0</v>
      </c>
      <c r="F21" s="252">
        <f t="shared" si="0"/>
        <v>0</v>
      </c>
      <c r="G21" s="253"/>
    </row>
    <row r="22" spans="1:7" s="254" customFormat="1" ht="19.5" hidden="1" customHeight="1" x14ac:dyDescent="0.2">
      <c r="A22" s="333"/>
      <c r="B22" s="40" t="s">
        <v>138</v>
      </c>
      <c r="C22" s="252">
        <f>C21*(8760-C13)</f>
        <v>0</v>
      </c>
      <c r="D22" s="252">
        <f>D21*(8760-D13)</f>
        <v>0</v>
      </c>
      <c r="E22" s="252">
        <f t="shared" ref="E22:F22" si="1">E21*(8760-E13)</f>
        <v>0</v>
      </c>
      <c r="F22" s="252">
        <f t="shared" si="1"/>
        <v>0</v>
      </c>
      <c r="G22" s="253"/>
    </row>
    <row r="23" spans="1:7" s="254" customFormat="1" ht="19.5" hidden="1" customHeight="1" x14ac:dyDescent="0.2">
      <c r="A23" s="333"/>
      <c r="B23" s="40" t="s">
        <v>139</v>
      </c>
      <c r="C23" s="255">
        <f>(C20*C13)</f>
        <v>0</v>
      </c>
      <c r="D23" s="255">
        <f>(D20*D13)</f>
        <v>0</v>
      </c>
      <c r="E23" s="255">
        <f t="shared" ref="E23:F23" si="2">(E20*E13)</f>
        <v>0</v>
      </c>
      <c r="F23" s="255">
        <f t="shared" si="2"/>
        <v>0</v>
      </c>
      <c r="G23" s="253"/>
    </row>
    <row r="24" spans="1:7" s="254" customFormat="1" ht="19.5" hidden="1" customHeight="1" x14ac:dyDescent="0.2">
      <c r="A24" s="333"/>
      <c r="B24" s="40" t="s">
        <v>140</v>
      </c>
      <c r="C24" s="256">
        <f>C22+C23</f>
        <v>0</v>
      </c>
      <c r="D24" s="256">
        <f>D22+D23</f>
        <v>0</v>
      </c>
      <c r="E24" s="256">
        <f t="shared" ref="E24:F24" si="3">E22+E23</f>
        <v>0</v>
      </c>
      <c r="F24" s="256">
        <f t="shared" si="3"/>
        <v>0</v>
      </c>
      <c r="G24" s="253"/>
    </row>
    <row r="25" spans="1:7" s="8" customFormat="1" ht="19.5" customHeight="1" x14ac:dyDescent="0.2">
      <c r="A25" s="333"/>
      <c r="B25" s="40" t="s">
        <v>137</v>
      </c>
      <c r="C25" s="256">
        <f>C22+C23</f>
        <v>0</v>
      </c>
      <c r="D25" s="256">
        <f t="shared" ref="D25:F25" si="4">D22+D23</f>
        <v>0</v>
      </c>
      <c r="E25" s="256">
        <f t="shared" si="4"/>
        <v>0</v>
      </c>
      <c r="F25" s="256">
        <f t="shared" si="4"/>
        <v>0</v>
      </c>
      <c r="G25" s="220"/>
    </row>
    <row r="26" spans="1:7" s="8" customFormat="1" ht="19.5" customHeight="1" x14ac:dyDescent="0.2">
      <c r="A26" s="333"/>
      <c r="B26" s="40" t="s">
        <v>138</v>
      </c>
      <c r="C26" s="232">
        <f>C25-C25</f>
        <v>0</v>
      </c>
      <c r="D26" s="232">
        <f>C25-D25</f>
        <v>0</v>
      </c>
      <c r="E26" s="232">
        <f>C25-E25</f>
        <v>0</v>
      </c>
      <c r="F26" s="232">
        <f>C25-F25</f>
        <v>0</v>
      </c>
      <c r="G26" s="220"/>
    </row>
    <row r="27" spans="1:7" s="8" customFormat="1" ht="19.5" customHeight="1" x14ac:dyDescent="0.2">
      <c r="A27" s="333"/>
      <c r="B27" s="40" t="s">
        <v>139</v>
      </c>
      <c r="C27" s="302">
        <f>C25*C14</f>
        <v>0</v>
      </c>
      <c r="D27" s="302">
        <f>D25*D14</f>
        <v>0</v>
      </c>
      <c r="E27" s="302">
        <f>E25*E14</f>
        <v>0</v>
      </c>
      <c r="F27" s="302">
        <f>F25*F14</f>
        <v>0</v>
      </c>
      <c r="G27" s="220"/>
    </row>
    <row r="28" spans="1:7" s="8" customFormat="1" ht="19.5" customHeight="1" x14ac:dyDescent="0.2">
      <c r="A28" s="333"/>
      <c r="B28" s="40" t="s">
        <v>140</v>
      </c>
      <c r="C28" s="302">
        <v>0</v>
      </c>
      <c r="D28" s="302">
        <f>C27-D27</f>
        <v>0</v>
      </c>
      <c r="E28" s="302">
        <f>C27-E27</f>
        <v>0</v>
      </c>
      <c r="F28" s="302">
        <f>C27-F27</f>
        <v>0</v>
      </c>
      <c r="G28" s="220"/>
    </row>
    <row r="29" spans="1:7" s="8" customFormat="1" ht="19.5" customHeight="1" x14ac:dyDescent="0.2">
      <c r="A29" s="335" t="s">
        <v>142</v>
      </c>
      <c r="B29" s="336" t="s">
        <v>141</v>
      </c>
      <c r="C29" s="336"/>
      <c r="D29" s="336"/>
      <c r="E29" s="336"/>
      <c r="F29" s="336"/>
      <c r="G29"/>
    </row>
    <row r="30" spans="1:7" ht="19.5" customHeight="1" x14ac:dyDescent="0.2">
      <c r="A30" s="335"/>
      <c r="B30" s="40" t="s">
        <v>156</v>
      </c>
      <c r="C30" s="234" t="e">
        <f>C10/C13</f>
        <v>#DIV/0!</v>
      </c>
      <c r="D30" s="234" t="e">
        <f>D10/D13</f>
        <v>#DIV/0!</v>
      </c>
      <c r="E30" s="234" t="e">
        <f>E10/E13</f>
        <v>#DIV/0!</v>
      </c>
      <c r="F30" s="234" t="e">
        <f>F10/F13</f>
        <v>#DIV/0!</v>
      </c>
      <c r="G30" s="220"/>
    </row>
    <row r="31" spans="1:7" ht="19.5" hidden="1" customHeight="1" x14ac:dyDescent="0.2">
      <c r="A31" s="335"/>
      <c r="B31" s="40" t="s">
        <v>157</v>
      </c>
      <c r="C31" s="234" t="s">
        <v>24</v>
      </c>
      <c r="D31" s="235" t="e">
        <f>VLOOKUP(D11,'L-faktor'!$C$1:$H$5,6,)</f>
        <v>#N/A</v>
      </c>
      <c r="E31" s="235" t="e">
        <f>VLOOKUP(E11,'L-faktor'!$C$1:$H$5,6,)</f>
        <v>#N/A</v>
      </c>
      <c r="F31" s="235" t="e">
        <f>VLOOKUP(F11,'L-faktor'!$C$1:$H$5,6,)</f>
        <v>#N/A</v>
      </c>
      <c r="G31" s="220" t="s">
        <v>25</v>
      </c>
    </row>
    <row r="32" spans="1:7" ht="19.5" hidden="1" customHeight="1" x14ac:dyDescent="0.2">
      <c r="A32" s="335"/>
      <c r="B32" s="222" t="s">
        <v>26</v>
      </c>
      <c r="C32" s="234" t="s">
        <v>24</v>
      </c>
      <c r="D32" s="234" t="e">
        <f>ROUND((D7/D31),0)</f>
        <v>#N/A</v>
      </c>
      <c r="E32" s="234" t="e">
        <f>ROUND((E7/E31),0)</f>
        <v>#N/A</v>
      </c>
      <c r="F32" s="234" t="e">
        <f>ROUND((F7/F31),0)</f>
        <v>#N/A</v>
      </c>
      <c r="G32" s="220" t="s">
        <v>25</v>
      </c>
    </row>
    <row r="33" spans="1:8" ht="19.5" hidden="1" customHeight="1" x14ac:dyDescent="0.2">
      <c r="A33" s="335"/>
      <c r="B33" s="222" t="s">
        <v>27</v>
      </c>
      <c r="C33" s="248" t="s">
        <v>24</v>
      </c>
      <c r="D33" s="249"/>
      <c r="E33" s="249"/>
      <c r="F33" s="249"/>
      <c r="G33" s="220"/>
    </row>
    <row r="34" spans="1:8" ht="19.5" customHeight="1" x14ac:dyDescent="0.2">
      <c r="A34" s="335"/>
      <c r="B34" s="40" t="s">
        <v>157</v>
      </c>
      <c r="C34" s="302" t="e">
        <f>(((C15+C16)*C9)*C7)*(10/C30)</f>
        <v>#DIV/0!</v>
      </c>
      <c r="D34" s="302" t="e">
        <f>(((D15+D16)*D9)*D7)*(10/D30)</f>
        <v>#DIV/0!</v>
      </c>
      <c r="E34" s="302" t="e">
        <f>(((E15+E16)*E9)*E7)*(10/E30)</f>
        <v>#DIV/0!</v>
      </c>
      <c r="F34" s="302" t="e">
        <f>(((F15+F16)*F9)*F7)*(10/F30)</f>
        <v>#DIV/0!</v>
      </c>
      <c r="G34" s="220"/>
    </row>
    <row r="35" spans="1:8" ht="19.5" customHeight="1" x14ac:dyDescent="0.2">
      <c r="A35" s="331" t="s">
        <v>143</v>
      </c>
      <c r="B35" s="191" t="s">
        <v>144</v>
      </c>
      <c r="C35" s="106" t="s">
        <v>165</v>
      </c>
      <c r="D35" s="168" t="s">
        <v>166</v>
      </c>
      <c r="E35" s="169" t="s">
        <v>167</v>
      </c>
      <c r="F35" s="170" t="s">
        <v>168</v>
      </c>
    </row>
    <row r="36" spans="1:8" ht="19.5" customHeight="1" x14ac:dyDescent="0.2">
      <c r="A36" s="331"/>
      <c r="B36" s="40" t="s">
        <v>145</v>
      </c>
      <c r="C36" s="302" t="e">
        <f>C27+(C34/10)</f>
        <v>#DIV/0!</v>
      </c>
      <c r="D36" s="302" t="e">
        <f>D27+(D34/(D30*2))</f>
        <v>#DIV/0!</v>
      </c>
      <c r="E36" s="302" t="e">
        <f>E27+(E34/(E30*2))</f>
        <v>#DIV/0!</v>
      </c>
      <c r="F36" s="302" t="e">
        <f>F27+(F34/(F30*2))</f>
        <v>#DIV/0!</v>
      </c>
      <c r="G36" s="220" t="s">
        <v>163</v>
      </c>
      <c r="H36" s="75"/>
    </row>
    <row r="37" spans="1:8" ht="19.5" customHeight="1" x14ac:dyDescent="0.2">
      <c r="A37" s="331"/>
      <c r="B37" s="40" t="s">
        <v>146</v>
      </c>
      <c r="C37" s="302" t="e">
        <f>$C$36-C36</f>
        <v>#DIV/0!</v>
      </c>
      <c r="D37" s="302" t="e">
        <f>$C$36-D36</f>
        <v>#DIV/0!</v>
      </c>
      <c r="E37" s="302" t="e">
        <f>$C$36-E36</f>
        <v>#DIV/0!</v>
      </c>
      <c r="F37" s="302" t="e">
        <f>$C$36-F36</f>
        <v>#DIV/0!</v>
      </c>
      <c r="G37" s="220" t="s">
        <v>160</v>
      </c>
      <c r="H37" s="75"/>
    </row>
    <row r="38" spans="1:8" ht="19.5" customHeight="1" x14ac:dyDescent="0.2">
      <c r="A38" s="331"/>
      <c r="B38" s="62" t="s">
        <v>147</v>
      </c>
      <c r="C38" s="239">
        <v>0</v>
      </c>
      <c r="D38" s="239" t="e">
        <f>($C$36-D36)/$C$36</f>
        <v>#DIV/0!</v>
      </c>
      <c r="E38" s="239" t="e">
        <f>($C$36-E36)/$C$36</f>
        <v>#DIV/0!</v>
      </c>
      <c r="F38" s="239" t="e">
        <f>($C$36-F36)/$C$36</f>
        <v>#DIV/0!</v>
      </c>
      <c r="G38" s="220"/>
    </row>
    <row r="39" spans="1:8" ht="22.5" customHeight="1" x14ac:dyDescent="0.2">
      <c r="A39" s="332" t="s">
        <v>149</v>
      </c>
      <c r="B39" s="329" t="s">
        <v>148</v>
      </c>
      <c r="C39" s="329"/>
      <c r="D39" s="329"/>
      <c r="E39" s="329"/>
      <c r="F39" s="329"/>
    </row>
    <row r="40" spans="1:8" ht="22.5" customHeight="1" x14ac:dyDescent="0.2">
      <c r="A40" s="332"/>
      <c r="B40" s="62" t="s">
        <v>162</v>
      </c>
      <c r="C40" s="240"/>
      <c r="D40" s="305">
        <v>0</v>
      </c>
      <c r="E40" s="305"/>
      <c r="F40" s="305"/>
      <c r="G40" s="220"/>
      <c r="H40" s="75"/>
    </row>
    <row r="41" spans="1:8" ht="22.5" customHeight="1" x14ac:dyDescent="0.2">
      <c r="A41" s="332"/>
      <c r="B41" s="40" t="s">
        <v>159</v>
      </c>
      <c r="C41" s="243"/>
      <c r="D41" s="301">
        <v>0</v>
      </c>
      <c r="E41" s="301">
        <v>0</v>
      </c>
      <c r="F41" s="301">
        <v>300</v>
      </c>
      <c r="G41" s="220"/>
      <c r="H41" s="75"/>
    </row>
    <row r="42" spans="1:8" ht="19.5" customHeight="1" x14ac:dyDescent="0.2">
      <c r="A42" s="338" t="s">
        <v>209</v>
      </c>
      <c r="B42" s="330" t="s">
        <v>150</v>
      </c>
      <c r="C42" s="330"/>
      <c r="D42" s="330"/>
      <c r="E42" s="330"/>
      <c r="F42" s="330"/>
    </row>
    <row r="43" spans="1:8" ht="19.5" customHeight="1" x14ac:dyDescent="0.2">
      <c r="A43" s="338"/>
      <c r="B43" s="40" t="s">
        <v>151</v>
      </c>
      <c r="C43" s="238">
        <f>((C41+C40)*C7)</f>
        <v>0</v>
      </c>
      <c r="D43" s="302">
        <f>((D41+D40)*D7)</f>
        <v>0</v>
      </c>
      <c r="E43" s="302">
        <f>((E41+E40)*E7)</f>
        <v>0</v>
      </c>
      <c r="F43" s="302">
        <f>((F41+F40)*F7)</f>
        <v>0</v>
      </c>
      <c r="G43" s="220"/>
      <c r="H43" s="75"/>
    </row>
    <row r="44" spans="1:8" ht="19.5" customHeight="1" x14ac:dyDescent="0.2">
      <c r="A44" s="338"/>
      <c r="B44" s="62" t="s">
        <v>152</v>
      </c>
      <c r="C44" s="244" t="s">
        <v>6</v>
      </c>
      <c r="D44" s="245" t="e">
        <f>D43/D37</f>
        <v>#DIV/0!</v>
      </c>
      <c r="E44" s="245" t="e">
        <f>E43/E37</f>
        <v>#DIV/0!</v>
      </c>
      <c r="F44" s="245" t="e">
        <f>F43/F37</f>
        <v>#DIV/0!</v>
      </c>
      <c r="G44" s="220"/>
    </row>
    <row r="45" spans="1:8" ht="19.5" customHeight="1" x14ac:dyDescent="0.2">
      <c r="A45" s="338"/>
      <c r="B45" s="40" t="s">
        <v>164</v>
      </c>
      <c r="C45" s="246" t="s">
        <v>6</v>
      </c>
      <c r="D45" s="260">
        <f>(D26*300/1000/1000)</f>
        <v>0</v>
      </c>
      <c r="E45" s="260">
        <f>(E26*300/1000/1000)</f>
        <v>0</v>
      </c>
      <c r="F45" s="260">
        <f>(F26*300/1000/1000)</f>
        <v>0</v>
      </c>
      <c r="G45" s="250" t="s">
        <v>7</v>
      </c>
    </row>
    <row r="46" spans="1:8" x14ac:dyDescent="0.2">
      <c r="A46" s="338"/>
      <c r="B46" s="62" t="s">
        <v>154</v>
      </c>
      <c r="C46" s="177" t="s">
        <v>6</v>
      </c>
      <c r="D46" s="259" t="e">
        <f ca="1">TODAY()+(D44*365)</f>
        <v>#DIV/0!</v>
      </c>
      <c r="E46" s="257" t="e">
        <f ca="1">TODAY()+(E44*365)</f>
        <v>#DIV/0!</v>
      </c>
      <c r="F46" s="258" t="e">
        <f ca="1">TODAY()+(F44*365)</f>
        <v>#DIV/0!</v>
      </c>
    </row>
    <row r="48" spans="1:8" x14ac:dyDescent="0.2">
      <c r="C48" s="306"/>
      <c r="D48" s="306"/>
      <c r="E48" s="306"/>
      <c r="F48" s="306"/>
    </row>
    <row r="49" spans="1:6" x14ac:dyDescent="0.2">
      <c r="A49" t="s">
        <v>8</v>
      </c>
      <c r="C49" s="306"/>
      <c r="D49" s="306"/>
      <c r="E49" s="306"/>
      <c r="F49" s="306"/>
    </row>
    <row r="50" spans="1:6" x14ac:dyDescent="0.2">
      <c r="A50" t="s">
        <v>9</v>
      </c>
      <c r="C50" s="306" t="e">
        <f>C36</f>
        <v>#DIV/0!</v>
      </c>
      <c r="D50" s="306" t="e">
        <f>D36</f>
        <v>#DIV/0!</v>
      </c>
      <c r="E50" s="306" t="e">
        <f>E36</f>
        <v>#DIV/0!</v>
      </c>
      <c r="F50" s="306" t="e">
        <f>F36</f>
        <v>#DIV/0!</v>
      </c>
    </row>
    <row r="51" spans="1:6" x14ac:dyDescent="0.2">
      <c r="A51" t="s">
        <v>10</v>
      </c>
      <c r="B51" s="183"/>
      <c r="C51" s="307" t="e">
        <f>-C36</f>
        <v>#DIV/0!</v>
      </c>
      <c r="D51" s="307">
        <f>-D43</f>
        <v>0</v>
      </c>
      <c r="E51" s="307">
        <f>-E43</f>
        <v>0</v>
      </c>
      <c r="F51" s="310">
        <f>-F43</f>
        <v>0</v>
      </c>
    </row>
    <row r="52" spans="1:6" x14ac:dyDescent="0.2">
      <c r="B52" s="185"/>
      <c r="C52" s="308" t="e">
        <f>C37</f>
        <v>#DIV/0!</v>
      </c>
      <c r="D52" s="308" t="e">
        <f>D37</f>
        <v>#DIV/0!</v>
      </c>
      <c r="E52" s="308" t="e">
        <f>E37</f>
        <v>#DIV/0!</v>
      </c>
      <c r="F52" s="308" t="e">
        <f>F37</f>
        <v>#DIV/0!</v>
      </c>
    </row>
    <row r="53" spans="1:6" x14ac:dyDescent="0.2">
      <c r="A53" s="80" t="s">
        <v>11</v>
      </c>
      <c r="C53" s="306"/>
      <c r="D53" s="306"/>
      <c r="E53" s="306"/>
      <c r="F53" s="306"/>
    </row>
    <row r="54" spans="1:6" x14ac:dyDescent="0.2">
      <c r="B54" s="77"/>
      <c r="C54" s="311">
        <f>C6</f>
        <v>0</v>
      </c>
      <c r="D54" s="312">
        <f>D6</f>
        <v>0</v>
      </c>
      <c r="E54" s="313">
        <f>E6</f>
        <v>0</v>
      </c>
      <c r="F54" s="314">
        <f>F6</f>
        <v>0</v>
      </c>
    </row>
    <row r="55" spans="1:6" x14ac:dyDescent="0.2">
      <c r="B55">
        <v>1</v>
      </c>
      <c r="C55" s="306">
        <v>0</v>
      </c>
      <c r="D55" s="306" t="e">
        <f>D51+D$52</f>
        <v>#DIV/0!</v>
      </c>
      <c r="E55" s="306" t="e">
        <f>E51+E$52</f>
        <v>#DIV/0!</v>
      </c>
      <c r="F55" s="306" t="e">
        <f>F51+F$52</f>
        <v>#DIV/0!</v>
      </c>
    </row>
    <row r="56" spans="1:6" x14ac:dyDescent="0.2">
      <c r="B56">
        <v>2</v>
      </c>
      <c r="C56" s="308">
        <f t="shared" ref="C56:C64" si="5">C55-B$52</f>
        <v>0</v>
      </c>
      <c r="D56" s="308" t="e">
        <f t="shared" ref="D56:F64" si="6">D55+D$52</f>
        <v>#DIV/0!</v>
      </c>
      <c r="E56" s="308" t="e">
        <f t="shared" si="6"/>
        <v>#DIV/0!</v>
      </c>
      <c r="F56" s="308" t="e">
        <f t="shared" si="6"/>
        <v>#DIV/0!</v>
      </c>
    </row>
    <row r="57" spans="1:6" x14ac:dyDescent="0.2">
      <c r="B57">
        <v>3</v>
      </c>
      <c r="C57" s="308">
        <f t="shared" si="5"/>
        <v>0</v>
      </c>
      <c r="D57" s="308" t="e">
        <f t="shared" si="6"/>
        <v>#DIV/0!</v>
      </c>
      <c r="E57" s="308" t="e">
        <f t="shared" si="6"/>
        <v>#DIV/0!</v>
      </c>
      <c r="F57" s="308" t="e">
        <f t="shared" si="6"/>
        <v>#DIV/0!</v>
      </c>
    </row>
    <row r="58" spans="1:6" x14ac:dyDescent="0.2">
      <c r="B58">
        <v>4</v>
      </c>
      <c r="C58" s="308">
        <f t="shared" si="5"/>
        <v>0</v>
      </c>
      <c r="D58" s="308" t="e">
        <f t="shared" si="6"/>
        <v>#DIV/0!</v>
      </c>
      <c r="E58" s="308" t="e">
        <f t="shared" si="6"/>
        <v>#DIV/0!</v>
      </c>
      <c r="F58" s="308" t="e">
        <f t="shared" si="6"/>
        <v>#DIV/0!</v>
      </c>
    </row>
    <row r="59" spans="1:6" x14ac:dyDescent="0.2">
      <c r="B59">
        <v>5</v>
      </c>
      <c r="C59" s="308">
        <f t="shared" si="5"/>
        <v>0</v>
      </c>
      <c r="D59" s="308" t="e">
        <f t="shared" si="6"/>
        <v>#DIV/0!</v>
      </c>
      <c r="E59" s="308" t="e">
        <f t="shared" si="6"/>
        <v>#DIV/0!</v>
      </c>
      <c r="F59" s="308" t="e">
        <f t="shared" si="6"/>
        <v>#DIV/0!</v>
      </c>
    </row>
    <row r="60" spans="1:6" x14ac:dyDescent="0.2">
      <c r="B60">
        <v>6</v>
      </c>
      <c r="C60" s="308">
        <f t="shared" si="5"/>
        <v>0</v>
      </c>
      <c r="D60" s="308" t="e">
        <f t="shared" si="6"/>
        <v>#DIV/0!</v>
      </c>
      <c r="E60" s="308" t="e">
        <f t="shared" si="6"/>
        <v>#DIV/0!</v>
      </c>
      <c r="F60" s="308" t="e">
        <f t="shared" si="6"/>
        <v>#DIV/0!</v>
      </c>
    </row>
    <row r="61" spans="1:6" x14ac:dyDescent="0.2">
      <c r="B61">
        <v>7</v>
      </c>
      <c r="C61" s="308">
        <f t="shared" si="5"/>
        <v>0</v>
      </c>
      <c r="D61" s="308" t="e">
        <f t="shared" si="6"/>
        <v>#DIV/0!</v>
      </c>
      <c r="E61" s="308" t="e">
        <f t="shared" si="6"/>
        <v>#DIV/0!</v>
      </c>
      <c r="F61" s="308" t="e">
        <f t="shared" si="6"/>
        <v>#DIV/0!</v>
      </c>
    </row>
    <row r="62" spans="1:6" x14ac:dyDescent="0.2">
      <c r="B62">
        <v>8</v>
      </c>
      <c r="C62" s="308">
        <f t="shared" si="5"/>
        <v>0</v>
      </c>
      <c r="D62" s="308" t="e">
        <f t="shared" si="6"/>
        <v>#DIV/0!</v>
      </c>
      <c r="E62" s="308" t="e">
        <f t="shared" si="6"/>
        <v>#DIV/0!</v>
      </c>
      <c r="F62" s="308" t="e">
        <f t="shared" si="6"/>
        <v>#DIV/0!</v>
      </c>
    </row>
    <row r="63" spans="1:6" x14ac:dyDescent="0.2">
      <c r="B63">
        <v>9</v>
      </c>
      <c r="C63" s="308">
        <f t="shared" si="5"/>
        <v>0</v>
      </c>
      <c r="D63" s="308" t="e">
        <f t="shared" si="6"/>
        <v>#DIV/0!</v>
      </c>
      <c r="E63" s="308" t="e">
        <f t="shared" si="6"/>
        <v>#DIV/0!</v>
      </c>
      <c r="F63" s="308" t="e">
        <f t="shared" si="6"/>
        <v>#DIV/0!</v>
      </c>
    </row>
    <row r="64" spans="1:6" x14ac:dyDescent="0.2">
      <c r="B64">
        <v>10</v>
      </c>
      <c r="C64" s="315">
        <f t="shared" si="5"/>
        <v>0</v>
      </c>
      <c r="D64" s="315" t="e">
        <f t="shared" si="6"/>
        <v>#DIV/0!</v>
      </c>
      <c r="E64" s="315" t="e">
        <f t="shared" si="6"/>
        <v>#DIV/0!</v>
      </c>
      <c r="F64" s="315" t="e">
        <f t="shared" si="6"/>
        <v>#DIV/0!</v>
      </c>
    </row>
  </sheetData>
  <sheetProtection selectLockedCells="1"/>
  <mergeCells count="13">
    <mergeCell ref="A2:G2"/>
    <mergeCell ref="A42:A46"/>
    <mergeCell ref="B42:F42"/>
    <mergeCell ref="A3:F3"/>
    <mergeCell ref="A5:B6"/>
    <mergeCell ref="A7:A18"/>
    <mergeCell ref="A19:A28"/>
    <mergeCell ref="B19:F19"/>
    <mergeCell ref="A29:A34"/>
    <mergeCell ref="B29:F29"/>
    <mergeCell ref="A35:A38"/>
    <mergeCell ref="A39:A41"/>
    <mergeCell ref="B39:F39"/>
  </mergeCells>
  <conditionalFormatting sqref="B7:B46">
    <cfRule type="expression" dxfId="126" priority="1">
      <formula>MOD(ROW(),2)=0</formula>
    </cfRule>
  </conditionalFormatting>
  <conditionalFormatting sqref="C7:F18">
    <cfRule type="expression" dxfId="125" priority="52">
      <formula>MOD(ROW(),2)=0</formula>
    </cfRule>
  </conditionalFormatting>
  <conditionalFormatting sqref="C20:F28">
    <cfRule type="expression" dxfId="124" priority="22">
      <formula>MOD(ROW(),2)=0</formula>
    </cfRule>
  </conditionalFormatting>
  <conditionalFormatting sqref="C30:F32">
    <cfRule type="expression" dxfId="123" priority="43">
      <formula>MOD(ROW(),2)=0</formula>
    </cfRule>
  </conditionalFormatting>
  <conditionalFormatting sqref="C33:F34">
    <cfRule type="expression" dxfId="122" priority="36">
      <formula>MOD(ROW(),2)=0</formula>
    </cfRule>
  </conditionalFormatting>
  <conditionalFormatting sqref="C36:F37">
    <cfRule type="expression" dxfId="121" priority="39">
      <formula>MOD(ROW(),2)=0</formula>
    </cfRule>
  </conditionalFormatting>
  <conditionalFormatting sqref="C38:F38">
    <cfRule type="expression" dxfId="120" priority="46">
      <formula>MOD(ROW(),2)=0</formula>
    </cfRule>
  </conditionalFormatting>
  <conditionalFormatting sqref="C40:F41">
    <cfRule type="expression" dxfId="119" priority="31">
      <formula>MOD(ROW(),2)=0</formula>
    </cfRule>
  </conditionalFormatting>
  <conditionalFormatting sqref="C43:F45">
    <cfRule type="expression" dxfId="118" priority="19">
      <formula>MOD(ROW(),2)=0</formula>
    </cfRule>
  </conditionalFormatting>
  <printOptions horizontalCentered="1"/>
  <pageMargins left="0.25" right="0.25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1DC8-1DC1-FE4D-A1BE-C78EA1C3D1D7}">
  <sheetPr>
    <tabColor rgb="FF00B0F0"/>
    <pageSetUpPr autoPageBreaks="0" fitToPage="1"/>
  </sheetPr>
  <dimension ref="A1:V51"/>
  <sheetViews>
    <sheetView showGridLines="0" view="pageLayout" zoomScale="80" zoomScalePageLayoutView="80" workbookViewId="0">
      <selection activeCell="D7" sqref="D7"/>
    </sheetView>
  </sheetViews>
  <sheetFormatPr baseColWidth="10" defaultColWidth="8.83203125" defaultRowHeight="14" x14ac:dyDescent="0.2"/>
  <cols>
    <col min="1" max="1" width="19.1640625" customWidth="1"/>
    <col min="2" max="2" width="55.6640625" customWidth="1"/>
    <col min="3" max="22" width="19.33203125" customWidth="1"/>
  </cols>
  <sheetData>
    <row r="1" spans="1:22" ht="4.5" customHeight="1" x14ac:dyDescent="0.2"/>
    <row r="2" spans="1:22" ht="31.5" customHeight="1" x14ac:dyDescent="0.5">
      <c r="A2" s="342" t="s">
        <v>172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</row>
    <row r="3" spans="1:22" ht="24" customHeight="1" x14ac:dyDescent="0.4">
      <c r="A3" s="343" t="s">
        <v>174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</row>
    <row r="4" spans="1:22" ht="6.75" customHeight="1" x14ac:dyDescent="0.4">
      <c r="A4" s="182"/>
      <c r="B4" s="182"/>
      <c r="C4" s="194"/>
      <c r="D4" s="194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2" ht="25.5" customHeight="1" x14ac:dyDescent="0.2">
      <c r="A5" s="344" t="s">
        <v>132</v>
      </c>
      <c r="B5" s="344"/>
      <c r="C5" s="195" t="s">
        <v>177</v>
      </c>
      <c r="D5" s="196" t="s">
        <v>178</v>
      </c>
      <c r="E5" s="195" t="s">
        <v>179</v>
      </c>
      <c r="F5" s="196" t="s">
        <v>180</v>
      </c>
      <c r="G5" s="195" t="s">
        <v>182</v>
      </c>
      <c r="H5" s="196" t="s">
        <v>181</v>
      </c>
      <c r="I5" s="195" t="s">
        <v>183</v>
      </c>
      <c r="J5" s="196" t="s">
        <v>184</v>
      </c>
      <c r="K5" s="195" t="s">
        <v>185</v>
      </c>
      <c r="L5" s="196" t="s">
        <v>186</v>
      </c>
      <c r="M5" s="195" t="s">
        <v>187</v>
      </c>
      <c r="N5" s="196" t="s">
        <v>188</v>
      </c>
      <c r="O5" s="195" t="s">
        <v>189</v>
      </c>
      <c r="P5" s="196" t="s">
        <v>190</v>
      </c>
      <c r="Q5" s="195" t="s">
        <v>191</v>
      </c>
      <c r="R5" s="196" t="s">
        <v>192</v>
      </c>
      <c r="S5" s="195" t="s">
        <v>193</v>
      </c>
      <c r="T5" s="196" t="s">
        <v>194</v>
      </c>
      <c r="U5" s="195" t="s">
        <v>195</v>
      </c>
      <c r="V5" s="196" t="s">
        <v>196</v>
      </c>
    </row>
    <row r="6" spans="1:22" ht="16.5" customHeight="1" x14ac:dyDescent="0.2">
      <c r="A6" s="345"/>
      <c r="B6" s="345"/>
      <c r="C6" s="197" t="s">
        <v>12</v>
      </c>
      <c r="D6" s="198" t="s">
        <v>12</v>
      </c>
      <c r="E6" s="197" t="s">
        <v>12</v>
      </c>
      <c r="F6" s="198" t="s">
        <v>12</v>
      </c>
      <c r="G6" s="197" t="s">
        <v>12</v>
      </c>
      <c r="H6" s="198" t="s">
        <v>12</v>
      </c>
      <c r="I6" s="197" t="s">
        <v>12</v>
      </c>
      <c r="J6" s="198" t="s">
        <v>12</v>
      </c>
      <c r="K6" s="197" t="s">
        <v>12</v>
      </c>
      <c r="L6" s="198" t="s">
        <v>12</v>
      </c>
      <c r="M6" s="197" t="s">
        <v>12</v>
      </c>
      <c r="N6" s="198" t="s">
        <v>12</v>
      </c>
      <c r="O6" s="197" t="s">
        <v>12</v>
      </c>
      <c r="P6" s="198" t="s">
        <v>12</v>
      </c>
      <c r="Q6" s="197" t="s">
        <v>12</v>
      </c>
      <c r="R6" s="198" t="s">
        <v>12</v>
      </c>
      <c r="S6" s="197" t="s">
        <v>12</v>
      </c>
      <c r="T6" s="198" t="s">
        <v>12</v>
      </c>
      <c r="U6" s="197" t="s">
        <v>12</v>
      </c>
      <c r="V6" s="198" t="s">
        <v>12</v>
      </c>
    </row>
    <row r="7" spans="1:22" s="264" customFormat="1" ht="19.5" customHeight="1" x14ac:dyDescent="0.2">
      <c r="A7" s="332" t="s">
        <v>133</v>
      </c>
      <c r="B7" s="261" t="s">
        <v>176</v>
      </c>
      <c r="C7" s="262">
        <v>0</v>
      </c>
      <c r="D7" s="263">
        <v>0</v>
      </c>
      <c r="E7" s="262">
        <v>0</v>
      </c>
      <c r="F7" s="263">
        <v>0</v>
      </c>
      <c r="G7" s="262">
        <v>0</v>
      </c>
      <c r="H7" s="263">
        <v>0</v>
      </c>
      <c r="I7" s="262">
        <v>0</v>
      </c>
      <c r="J7" s="263">
        <v>0</v>
      </c>
      <c r="K7" s="262">
        <v>0</v>
      </c>
      <c r="L7" s="263">
        <v>0</v>
      </c>
      <c r="M7" s="262">
        <v>0</v>
      </c>
      <c r="N7" s="263">
        <v>0</v>
      </c>
      <c r="O7" s="262">
        <v>0</v>
      </c>
      <c r="P7" s="263">
        <v>0</v>
      </c>
      <c r="Q7" s="262">
        <v>0</v>
      </c>
      <c r="R7" s="263">
        <v>0</v>
      </c>
      <c r="S7" s="262">
        <v>0</v>
      </c>
      <c r="T7" s="263">
        <v>0</v>
      </c>
      <c r="U7" s="262">
        <v>0</v>
      </c>
      <c r="V7" s="263">
        <v>0</v>
      </c>
    </row>
    <row r="8" spans="1:22" s="264" customFormat="1" ht="19.5" customHeight="1" x14ac:dyDescent="0.2">
      <c r="A8" s="332"/>
      <c r="B8" s="261" t="s">
        <v>124</v>
      </c>
      <c r="C8" s="265">
        <v>0</v>
      </c>
      <c r="D8" s="266">
        <v>0</v>
      </c>
      <c r="E8" s="265">
        <v>0</v>
      </c>
      <c r="F8" s="266">
        <v>0</v>
      </c>
      <c r="G8" s="265">
        <v>0</v>
      </c>
      <c r="H8" s="266">
        <v>0</v>
      </c>
      <c r="I8" s="265">
        <v>0</v>
      </c>
      <c r="J8" s="266">
        <v>0</v>
      </c>
      <c r="K8" s="265">
        <v>0</v>
      </c>
      <c r="L8" s="266">
        <v>0</v>
      </c>
      <c r="M8" s="265">
        <v>0</v>
      </c>
      <c r="N8" s="266">
        <v>0</v>
      </c>
      <c r="O8" s="265">
        <v>0</v>
      </c>
      <c r="P8" s="266">
        <v>0</v>
      </c>
      <c r="Q8" s="265">
        <v>0</v>
      </c>
      <c r="R8" s="266">
        <v>0</v>
      </c>
      <c r="S8" s="265">
        <v>0</v>
      </c>
      <c r="T8" s="266">
        <v>0</v>
      </c>
      <c r="U8" s="265">
        <v>0</v>
      </c>
      <c r="V8" s="266">
        <v>0</v>
      </c>
    </row>
    <row r="9" spans="1:22" s="264" customFormat="1" ht="19.5" customHeight="1" x14ac:dyDescent="0.2">
      <c r="A9" s="332"/>
      <c r="B9" s="40" t="s">
        <v>125</v>
      </c>
      <c r="C9" s="267">
        <v>1</v>
      </c>
      <c r="D9" s="268">
        <v>1</v>
      </c>
      <c r="E9" s="267">
        <v>1</v>
      </c>
      <c r="F9" s="268">
        <v>1</v>
      </c>
      <c r="G9" s="267">
        <v>1</v>
      </c>
      <c r="H9" s="268">
        <v>1</v>
      </c>
      <c r="I9" s="267">
        <v>1</v>
      </c>
      <c r="J9" s="268">
        <v>1</v>
      </c>
      <c r="K9" s="267">
        <v>1</v>
      </c>
      <c r="L9" s="268">
        <v>1</v>
      </c>
      <c r="M9" s="267">
        <v>1</v>
      </c>
      <c r="N9" s="268">
        <v>1</v>
      </c>
      <c r="O9" s="267">
        <v>1</v>
      </c>
      <c r="P9" s="268">
        <v>1</v>
      </c>
      <c r="Q9" s="267">
        <v>1</v>
      </c>
      <c r="R9" s="268">
        <v>1</v>
      </c>
      <c r="S9" s="267">
        <v>1</v>
      </c>
      <c r="T9" s="268">
        <v>1</v>
      </c>
      <c r="U9" s="267">
        <v>1</v>
      </c>
      <c r="V9" s="268">
        <v>1</v>
      </c>
    </row>
    <row r="10" spans="1:22" s="264" customFormat="1" ht="19.5" customHeight="1" x14ac:dyDescent="0.2">
      <c r="A10" s="332"/>
      <c r="B10" s="40" t="s">
        <v>126</v>
      </c>
      <c r="C10" s="269">
        <v>0</v>
      </c>
      <c r="D10" s="270">
        <v>0</v>
      </c>
      <c r="E10" s="269">
        <v>0</v>
      </c>
      <c r="F10" s="270">
        <v>0</v>
      </c>
      <c r="G10" s="269">
        <v>0</v>
      </c>
      <c r="H10" s="270">
        <v>0</v>
      </c>
      <c r="I10" s="269">
        <v>0</v>
      </c>
      <c r="J10" s="270">
        <v>0</v>
      </c>
      <c r="K10" s="269">
        <v>0</v>
      </c>
      <c r="L10" s="270">
        <v>0</v>
      </c>
      <c r="M10" s="269">
        <v>0</v>
      </c>
      <c r="N10" s="270">
        <v>0</v>
      </c>
      <c r="O10" s="269">
        <v>0</v>
      </c>
      <c r="P10" s="270">
        <v>0</v>
      </c>
      <c r="Q10" s="269">
        <v>0</v>
      </c>
      <c r="R10" s="270">
        <v>0</v>
      </c>
      <c r="S10" s="269">
        <v>0</v>
      </c>
      <c r="T10" s="270">
        <v>0</v>
      </c>
      <c r="U10" s="269">
        <v>0</v>
      </c>
      <c r="V10" s="270">
        <v>0</v>
      </c>
    </row>
    <row r="11" spans="1:22" s="264" customFormat="1" ht="19.5" hidden="1" customHeight="1" x14ac:dyDescent="0.2">
      <c r="A11" s="332"/>
      <c r="B11" s="251"/>
      <c r="C11" s="271"/>
      <c r="D11" s="272"/>
      <c r="E11" s="271"/>
      <c r="F11" s="272"/>
      <c r="G11" s="271"/>
      <c r="H11" s="272"/>
      <c r="I11" s="271"/>
      <c r="J11" s="272"/>
      <c r="K11" s="271"/>
      <c r="L11" s="272"/>
      <c r="M11" s="271"/>
      <c r="N11" s="272"/>
      <c r="O11" s="271"/>
      <c r="P11" s="272"/>
      <c r="Q11" s="271"/>
      <c r="R11" s="272"/>
      <c r="S11" s="271"/>
      <c r="T11" s="272"/>
      <c r="U11" s="271"/>
      <c r="V11" s="272"/>
    </row>
    <row r="12" spans="1:22" s="264" customFormat="1" ht="19.5" customHeight="1" x14ac:dyDescent="0.2">
      <c r="A12" s="332"/>
      <c r="B12" s="40" t="s">
        <v>127</v>
      </c>
      <c r="C12" s="273">
        <v>0</v>
      </c>
      <c r="D12" s="274">
        <v>0</v>
      </c>
      <c r="E12" s="273">
        <v>0</v>
      </c>
      <c r="F12" s="274">
        <v>0</v>
      </c>
      <c r="G12" s="273">
        <v>0</v>
      </c>
      <c r="H12" s="274">
        <v>0</v>
      </c>
      <c r="I12" s="273">
        <v>0</v>
      </c>
      <c r="J12" s="274">
        <v>0</v>
      </c>
      <c r="K12" s="273">
        <v>0</v>
      </c>
      <c r="L12" s="274">
        <v>0</v>
      </c>
      <c r="M12" s="273">
        <v>0</v>
      </c>
      <c r="N12" s="274">
        <v>0</v>
      </c>
      <c r="O12" s="273">
        <v>0</v>
      </c>
      <c r="P12" s="274">
        <v>0</v>
      </c>
      <c r="Q12" s="273">
        <v>0</v>
      </c>
      <c r="R12" s="274">
        <v>0</v>
      </c>
      <c r="S12" s="273">
        <v>0</v>
      </c>
      <c r="T12" s="274">
        <v>0</v>
      </c>
      <c r="U12" s="273">
        <v>0</v>
      </c>
      <c r="V12" s="274">
        <v>0</v>
      </c>
    </row>
    <row r="13" spans="1:22" s="264" customFormat="1" ht="19.5" customHeight="1" x14ac:dyDescent="0.2">
      <c r="A13" s="332"/>
      <c r="B13" s="40" t="s">
        <v>128</v>
      </c>
      <c r="C13" s="269">
        <v>0</v>
      </c>
      <c r="D13" s="270">
        <v>0</v>
      </c>
      <c r="E13" s="269">
        <v>0</v>
      </c>
      <c r="F13" s="270">
        <f>E13</f>
        <v>0</v>
      </c>
      <c r="G13" s="269">
        <v>0</v>
      </c>
      <c r="H13" s="270">
        <v>0</v>
      </c>
      <c r="I13" s="269">
        <v>0</v>
      </c>
      <c r="J13" s="270">
        <f>I13</f>
        <v>0</v>
      </c>
      <c r="K13" s="269">
        <v>0</v>
      </c>
      <c r="L13" s="270">
        <v>0</v>
      </c>
      <c r="M13" s="269">
        <v>0</v>
      </c>
      <c r="N13" s="270">
        <v>0</v>
      </c>
      <c r="O13" s="269">
        <v>0</v>
      </c>
      <c r="P13" s="270">
        <v>0</v>
      </c>
      <c r="Q13" s="269">
        <v>0</v>
      </c>
      <c r="R13" s="270">
        <v>0</v>
      </c>
      <c r="S13" s="269">
        <v>0</v>
      </c>
      <c r="T13" s="270">
        <v>0</v>
      </c>
      <c r="U13" s="269">
        <v>0</v>
      </c>
      <c r="V13" s="270">
        <v>0</v>
      </c>
    </row>
    <row r="14" spans="1:22" s="264" customFormat="1" ht="19.5" customHeight="1" x14ac:dyDescent="0.2">
      <c r="A14" s="332"/>
      <c r="B14" s="40" t="s">
        <v>129</v>
      </c>
      <c r="C14" s="316">
        <v>0</v>
      </c>
      <c r="D14" s="317">
        <f t="shared" ref="D14:V14" si="0">$C$14</f>
        <v>0</v>
      </c>
      <c r="E14" s="316">
        <v>0</v>
      </c>
      <c r="F14" s="317">
        <f t="shared" si="0"/>
        <v>0</v>
      </c>
      <c r="G14" s="316">
        <v>0</v>
      </c>
      <c r="H14" s="317">
        <f t="shared" si="0"/>
        <v>0</v>
      </c>
      <c r="I14" s="316">
        <v>0</v>
      </c>
      <c r="J14" s="317">
        <f t="shared" si="0"/>
        <v>0</v>
      </c>
      <c r="K14" s="316">
        <v>0</v>
      </c>
      <c r="L14" s="317">
        <f t="shared" si="0"/>
        <v>0</v>
      </c>
      <c r="M14" s="316">
        <v>0</v>
      </c>
      <c r="N14" s="317">
        <f t="shared" si="0"/>
        <v>0</v>
      </c>
      <c r="O14" s="316">
        <v>0</v>
      </c>
      <c r="P14" s="317">
        <f t="shared" si="0"/>
        <v>0</v>
      </c>
      <c r="Q14" s="316">
        <v>0</v>
      </c>
      <c r="R14" s="317">
        <f t="shared" si="0"/>
        <v>0</v>
      </c>
      <c r="S14" s="316">
        <v>0</v>
      </c>
      <c r="T14" s="317">
        <f t="shared" si="0"/>
        <v>0</v>
      </c>
      <c r="U14" s="316">
        <v>0</v>
      </c>
      <c r="V14" s="317">
        <f t="shared" si="0"/>
        <v>0</v>
      </c>
    </row>
    <row r="15" spans="1:22" s="264" customFormat="1" ht="19.5" customHeight="1" x14ac:dyDescent="0.2">
      <c r="A15" s="332"/>
      <c r="B15" s="40" t="s">
        <v>130</v>
      </c>
      <c r="C15" s="316">
        <v>0</v>
      </c>
      <c r="D15" s="317">
        <v>0</v>
      </c>
      <c r="E15" s="316">
        <v>0</v>
      </c>
      <c r="F15" s="317">
        <v>0</v>
      </c>
      <c r="G15" s="316">
        <v>0</v>
      </c>
      <c r="H15" s="317">
        <v>0</v>
      </c>
      <c r="I15" s="316">
        <v>0</v>
      </c>
      <c r="J15" s="317">
        <v>0</v>
      </c>
      <c r="K15" s="316">
        <v>0</v>
      </c>
      <c r="L15" s="317">
        <v>0</v>
      </c>
      <c r="M15" s="316">
        <v>0</v>
      </c>
      <c r="N15" s="317">
        <v>0</v>
      </c>
      <c r="O15" s="316">
        <v>0</v>
      </c>
      <c r="P15" s="317">
        <v>0</v>
      </c>
      <c r="Q15" s="316">
        <v>0</v>
      </c>
      <c r="R15" s="317">
        <v>0</v>
      </c>
      <c r="S15" s="316">
        <v>0</v>
      </c>
      <c r="T15" s="317">
        <v>0</v>
      </c>
      <c r="U15" s="316">
        <v>0</v>
      </c>
      <c r="V15" s="317">
        <v>0</v>
      </c>
    </row>
    <row r="16" spans="1:22" s="264" customFormat="1" ht="19.5" customHeight="1" x14ac:dyDescent="0.2">
      <c r="A16" s="332"/>
      <c r="B16" s="40" t="s">
        <v>131</v>
      </c>
      <c r="C16" s="316">
        <v>0</v>
      </c>
      <c r="D16" s="317">
        <v>0</v>
      </c>
      <c r="E16" s="316">
        <v>0</v>
      </c>
      <c r="F16" s="317">
        <v>0</v>
      </c>
      <c r="G16" s="316">
        <v>0</v>
      </c>
      <c r="H16" s="317">
        <v>0</v>
      </c>
      <c r="I16" s="316">
        <v>0</v>
      </c>
      <c r="J16" s="317">
        <v>0</v>
      </c>
      <c r="K16" s="316">
        <v>0</v>
      </c>
      <c r="L16" s="317">
        <v>0</v>
      </c>
      <c r="M16" s="316">
        <v>0</v>
      </c>
      <c r="N16" s="317">
        <v>0</v>
      </c>
      <c r="O16" s="316">
        <v>0</v>
      </c>
      <c r="P16" s="317">
        <v>0</v>
      </c>
      <c r="Q16" s="316">
        <v>0</v>
      </c>
      <c r="R16" s="317">
        <v>0</v>
      </c>
      <c r="S16" s="316">
        <v>0</v>
      </c>
      <c r="T16" s="317">
        <v>0</v>
      </c>
      <c r="U16" s="316">
        <v>0</v>
      </c>
      <c r="V16" s="317">
        <v>0</v>
      </c>
    </row>
    <row r="17" spans="1:22" s="264" customFormat="1" ht="19.5" customHeight="1" x14ac:dyDescent="0.2">
      <c r="A17" s="332"/>
      <c r="B17" s="222" t="s">
        <v>211</v>
      </c>
      <c r="C17" s="275">
        <v>0</v>
      </c>
      <c r="D17" s="276">
        <v>0.1</v>
      </c>
      <c r="E17" s="275">
        <v>0</v>
      </c>
      <c r="F17" s="276">
        <v>0.1</v>
      </c>
      <c r="G17" s="275">
        <v>0</v>
      </c>
      <c r="H17" s="276">
        <v>0.1</v>
      </c>
      <c r="I17" s="275">
        <v>0</v>
      </c>
      <c r="J17" s="276">
        <v>0.1</v>
      </c>
      <c r="K17" s="275">
        <v>0</v>
      </c>
      <c r="L17" s="276">
        <v>0.1</v>
      </c>
      <c r="M17" s="275">
        <v>0</v>
      </c>
      <c r="N17" s="276">
        <v>0.1</v>
      </c>
      <c r="O17" s="275">
        <v>0</v>
      </c>
      <c r="P17" s="276">
        <v>0.1</v>
      </c>
      <c r="Q17" s="275">
        <v>0</v>
      </c>
      <c r="R17" s="276">
        <v>0.1</v>
      </c>
      <c r="S17" s="275">
        <v>0</v>
      </c>
      <c r="T17" s="276">
        <v>0.1</v>
      </c>
      <c r="U17" s="275">
        <v>0</v>
      </c>
      <c r="V17" s="276">
        <v>0.1</v>
      </c>
    </row>
    <row r="18" spans="1:22" s="264" customFormat="1" ht="19.5" customHeight="1" x14ac:dyDescent="0.2">
      <c r="A18" s="332"/>
      <c r="B18" s="222" t="s">
        <v>212</v>
      </c>
      <c r="C18" s="275">
        <v>0</v>
      </c>
      <c r="D18" s="276">
        <v>0</v>
      </c>
      <c r="E18" s="275">
        <v>0</v>
      </c>
      <c r="F18" s="276">
        <v>0</v>
      </c>
      <c r="G18" s="275">
        <v>0</v>
      </c>
      <c r="H18" s="276">
        <v>0</v>
      </c>
      <c r="I18" s="275">
        <v>0</v>
      </c>
      <c r="J18" s="276">
        <v>0</v>
      </c>
      <c r="K18" s="275">
        <v>0</v>
      </c>
      <c r="L18" s="276">
        <v>0</v>
      </c>
      <c r="M18" s="275">
        <v>0</v>
      </c>
      <c r="N18" s="276">
        <v>0</v>
      </c>
      <c r="O18" s="275">
        <v>0</v>
      </c>
      <c r="P18" s="276">
        <v>0</v>
      </c>
      <c r="Q18" s="275">
        <v>0</v>
      </c>
      <c r="R18" s="276">
        <v>0</v>
      </c>
      <c r="S18" s="275">
        <v>0</v>
      </c>
      <c r="T18" s="276">
        <v>0</v>
      </c>
      <c r="U18" s="275">
        <v>0</v>
      </c>
      <c r="V18" s="276">
        <v>0</v>
      </c>
    </row>
    <row r="19" spans="1:22" s="8" customFormat="1" ht="19.5" customHeight="1" x14ac:dyDescent="0.2">
      <c r="A19" s="333" t="s">
        <v>161</v>
      </c>
      <c r="B19" s="199" t="s">
        <v>134</v>
      </c>
      <c r="C19" s="200"/>
      <c r="D19" s="201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200"/>
      <c r="P19" s="201"/>
      <c r="Q19" s="200"/>
      <c r="R19" s="201"/>
      <c r="S19" s="200"/>
      <c r="T19" s="201"/>
      <c r="U19" s="200"/>
      <c r="V19" s="201"/>
    </row>
    <row r="20" spans="1:22" s="264" customFormat="1" ht="19.5" customHeight="1" x14ac:dyDescent="0.2">
      <c r="A20" s="333"/>
      <c r="B20" s="40" t="s">
        <v>136</v>
      </c>
      <c r="C20" s="292">
        <f t="shared" ref="C20:V20" si="1">((((C8*C9*C12)+(C8*C9))*C7)/1000)*(1-C18)</f>
        <v>0</v>
      </c>
      <c r="D20" s="231">
        <f t="shared" si="1"/>
        <v>0</v>
      </c>
      <c r="E20" s="292">
        <f t="shared" si="1"/>
        <v>0</v>
      </c>
      <c r="F20" s="231">
        <f t="shared" si="1"/>
        <v>0</v>
      </c>
      <c r="G20" s="292">
        <f t="shared" si="1"/>
        <v>0</v>
      </c>
      <c r="H20" s="231">
        <f t="shared" si="1"/>
        <v>0</v>
      </c>
      <c r="I20" s="292">
        <f t="shared" si="1"/>
        <v>0</v>
      </c>
      <c r="J20" s="231">
        <f t="shared" si="1"/>
        <v>0</v>
      </c>
      <c r="K20" s="292">
        <f t="shared" si="1"/>
        <v>0</v>
      </c>
      <c r="L20" s="231">
        <f t="shared" si="1"/>
        <v>0</v>
      </c>
      <c r="M20" s="292">
        <f t="shared" si="1"/>
        <v>0</v>
      </c>
      <c r="N20" s="231">
        <f t="shared" si="1"/>
        <v>0</v>
      </c>
      <c r="O20" s="292">
        <f t="shared" si="1"/>
        <v>0</v>
      </c>
      <c r="P20" s="231">
        <f t="shared" si="1"/>
        <v>0</v>
      </c>
      <c r="Q20" s="292">
        <f t="shared" si="1"/>
        <v>0</v>
      </c>
      <c r="R20" s="231">
        <f t="shared" si="1"/>
        <v>0</v>
      </c>
      <c r="S20" s="292">
        <f t="shared" si="1"/>
        <v>0</v>
      </c>
      <c r="T20" s="231">
        <f t="shared" si="1"/>
        <v>0</v>
      </c>
      <c r="U20" s="292">
        <f t="shared" si="1"/>
        <v>0</v>
      </c>
      <c r="V20" s="231">
        <f t="shared" si="1"/>
        <v>0</v>
      </c>
    </row>
    <row r="21" spans="1:22" s="264" customFormat="1" ht="19.5" hidden="1" customHeight="1" x14ac:dyDescent="0.2">
      <c r="A21" s="333"/>
      <c r="B21" s="40" t="s">
        <v>137</v>
      </c>
      <c r="C21" s="292">
        <f>((((C8*C9*C12)+(C8*C9))*C7)/1000)*C17</f>
        <v>0</v>
      </c>
      <c r="D21" s="252">
        <f t="shared" ref="D21" si="2">((((D8*D9*D12)+(D8*D9))*D7)/1000)*D17</f>
        <v>0</v>
      </c>
      <c r="E21" s="292">
        <f>((((E8*E9*E12)+(E8*E9))*E7)/1000)*E17</f>
        <v>0</v>
      </c>
      <c r="F21" s="252">
        <f t="shared" ref="F21" si="3">((((F8*F9*F12)+(F8*F9))*F7)/1000)*F17</f>
        <v>0</v>
      </c>
      <c r="G21" s="292">
        <f>((((G8*G9*G12)+(G8*G9))*G7)/1000)*G17</f>
        <v>0</v>
      </c>
      <c r="H21" s="252">
        <f t="shared" ref="H21" si="4">((((H8*H9*H12)+(H8*H9))*H7)/1000)*H17</f>
        <v>0</v>
      </c>
      <c r="I21" s="292">
        <f>((((I8*I9*I12)+(I8*I9))*I7)/1000)*I17</f>
        <v>0</v>
      </c>
      <c r="J21" s="252">
        <f t="shared" ref="J21" si="5">((((J8*J9*J12)+(J8*J9))*J7)/1000)*J17</f>
        <v>0</v>
      </c>
      <c r="K21" s="292">
        <f>((((K8*K9*K12)+(K8*K9))*K7)/1000)*K17</f>
        <v>0</v>
      </c>
      <c r="L21" s="252">
        <f t="shared" ref="L21" si="6">((((L8*L9*L12)+(L8*L9))*L7)/1000)*L17</f>
        <v>0</v>
      </c>
      <c r="M21" s="292">
        <f>((((M8*M9*M12)+(M8*M9))*M7)/1000)*M17</f>
        <v>0</v>
      </c>
      <c r="N21" s="252">
        <f t="shared" ref="N21" si="7">((((N8*N9*N12)+(N8*N9))*N7)/1000)*N17</f>
        <v>0</v>
      </c>
      <c r="O21" s="292">
        <f>((((O8*O9*O12)+(O8*O9))*O7)/1000)*O17</f>
        <v>0</v>
      </c>
      <c r="P21" s="252">
        <f t="shared" ref="P21" si="8">((((P8*P9*P12)+(P8*P9))*P7)/1000)*P17</f>
        <v>0</v>
      </c>
      <c r="Q21" s="292">
        <f>((((Q8*Q9*Q12)+(Q8*Q9))*Q7)/1000)*Q17</f>
        <v>0</v>
      </c>
      <c r="R21" s="252">
        <f t="shared" ref="R21" si="9">((((R8*R9*R12)+(R8*R9))*R7)/1000)*R17</f>
        <v>0</v>
      </c>
      <c r="S21" s="292">
        <f>((((S8*S9*S12)+(S8*S9))*S7)/1000)*S17</f>
        <v>0</v>
      </c>
      <c r="T21" s="252">
        <f t="shared" ref="T21" si="10">((((T8*T9*T12)+(T8*T9))*T7)/1000)*T17</f>
        <v>0</v>
      </c>
      <c r="U21" s="292">
        <f>((((U8*U9*U12)+(U8*U9))*U7)/1000)*U17</f>
        <v>0</v>
      </c>
      <c r="V21" s="252">
        <f t="shared" ref="V21" si="11">((((V8*V9*V12)+(V8*V9))*V7)/1000)*V17</f>
        <v>0</v>
      </c>
    </row>
    <row r="22" spans="1:22" s="264" customFormat="1" ht="19.5" hidden="1" customHeight="1" x14ac:dyDescent="0.2">
      <c r="A22" s="333"/>
      <c r="B22" s="40" t="s">
        <v>138</v>
      </c>
      <c r="C22" s="292">
        <f>C21*(8760-C13)</f>
        <v>0</v>
      </c>
      <c r="D22" s="252">
        <f t="shared" ref="D22" si="12">D21*(8760-D13)</f>
        <v>0</v>
      </c>
      <c r="E22" s="292">
        <f>E21*(8760-E13)</f>
        <v>0</v>
      </c>
      <c r="F22" s="252">
        <f t="shared" ref="F22" si="13">F21*(8760-F13)</f>
        <v>0</v>
      </c>
      <c r="G22" s="292">
        <f>G21*(8760-G13)</f>
        <v>0</v>
      </c>
      <c r="H22" s="252">
        <f t="shared" ref="H22" si="14">H21*(8760-H13)</f>
        <v>0</v>
      </c>
      <c r="I22" s="292">
        <f>I21*(8760-I13)</f>
        <v>0</v>
      </c>
      <c r="J22" s="252">
        <f t="shared" ref="J22" si="15">J21*(8760-J13)</f>
        <v>0</v>
      </c>
      <c r="K22" s="292">
        <f>K21*(8760-K13)</f>
        <v>0</v>
      </c>
      <c r="L22" s="252">
        <f t="shared" ref="L22" si="16">L21*(8760-L13)</f>
        <v>0</v>
      </c>
      <c r="M22" s="292">
        <f>M21*(8760-M13)</f>
        <v>0</v>
      </c>
      <c r="N22" s="252">
        <f t="shared" ref="N22" si="17">N21*(8760-N13)</f>
        <v>0</v>
      </c>
      <c r="O22" s="292">
        <f>O21*(8760-O13)</f>
        <v>0</v>
      </c>
      <c r="P22" s="252">
        <f t="shared" ref="P22" si="18">P21*(8760-P13)</f>
        <v>0</v>
      </c>
      <c r="Q22" s="292">
        <f>Q21*(8760-Q13)</f>
        <v>0</v>
      </c>
      <c r="R22" s="252">
        <f t="shared" ref="R22" si="19">R21*(8760-R13)</f>
        <v>0</v>
      </c>
      <c r="S22" s="292">
        <f>S21*(8760-S13)</f>
        <v>0</v>
      </c>
      <c r="T22" s="252">
        <f t="shared" ref="T22" si="20">T21*(8760-T13)</f>
        <v>0</v>
      </c>
      <c r="U22" s="292">
        <f>U21*(8760-U13)</f>
        <v>0</v>
      </c>
      <c r="V22" s="252">
        <f t="shared" ref="V22" si="21">V21*(8760-V13)</f>
        <v>0</v>
      </c>
    </row>
    <row r="23" spans="1:22" s="264" customFormat="1" ht="19.5" hidden="1" customHeight="1" x14ac:dyDescent="0.2">
      <c r="A23" s="333"/>
      <c r="B23" s="40" t="s">
        <v>139</v>
      </c>
      <c r="C23" s="293">
        <f>(C20*C13)</f>
        <v>0</v>
      </c>
      <c r="D23" s="255">
        <f t="shared" ref="D23" si="22">(D20*D13)</f>
        <v>0</v>
      </c>
      <c r="E23" s="293">
        <f>(E20*E13)</f>
        <v>0</v>
      </c>
      <c r="F23" s="255">
        <f t="shared" ref="F23" si="23">(F20*F13)</f>
        <v>0</v>
      </c>
      <c r="G23" s="293">
        <f>(G20*G13)</f>
        <v>0</v>
      </c>
      <c r="H23" s="255">
        <f t="shared" ref="H23" si="24">(H20*H13)</f>
        <v>0</v>
      </c>
      <c r="I23" s="293">
        <f>(I20*I13)</f>
        <v>0</v>
      </c>
      <c r="J23" s="255">
        <f t="shared" ref="J23" si="25">(J20*J13)</f>
        <v>0</v>
      </c>
      <c r="K23" s="293">
        <f>(K20*K13)</f>
        <v>0</v>
      </c>
      <c r="L23" s="255">
        <f t="shared" ref="L23" si="26">(L20*L13)</f>
        <v>0</v>
      </c>
      <c r="M23" s="293">
        <f>(M20*M13)</f>
        <v>0</v>
      </c>
      <c r="N23" s="255">
        <f t="shared" ref="N23" si="27">(N20*N13)</f>
        <v>0</v>
      </c>
      <c r="O23" s="293">
        <f>(O20*O13)</f>
        <v>0</v>
      </c>
      <c r="P23" s="255">
        <f t="shared" ref="P23" si="28">(P20*P13)</f>
        <v>0</v>
      </c>
      <c r="Q23" s="293">
        <f>(Q20*Q13)</f>
        <v>0</v>
      </c>
      <c r="R23" s="255">
        <f t="shared" ref="R23" si="29">(R20*R13)</f>
        <v>0</v>
      </c>
      <c r="S23" s="293">
        <f>(S20*S13)</f>
        <v>0</v>
      </c>
      <c r="T23" s="255">
        <f t="shared" ref="T23" si="30">(T20*T13)</f>
        <v>0</v>
      </c>
      <c r="U23" s="293">
        <f>(U20*U13)</f>
        <v>0</v>
      </c>
      <c r="V23" s="255">
        <f t="shared" ref="V23" si="31">(V20*V13)</f>
        <v>0</v>
      </c>
    </row>
    <row r="24" spans="1:22" s="264" customFormat="1" ht="19.5" hidden="1" customHeight="1" x14ac:dyDescent="0.2">
      <c r="A24" s="333"/>
      <c r="B24" s="40" t="s">
        <v>140</v>
      </c>
      <c r="C24" s="294">
        <f>C22+C23</f>
        <v>0</v>
      </c>
      <c r="D24" s="256">
        <f t="shared" ref="D24" si="32">D22+D23</f>
        <v>0</v>
      </c>
      <c r="E24" s="294">
        <f>E22+E23</f>
        <v>0</v>
      </c>
      <c r="F24" s="256">
        <f t="shared" ref="F24" si="33">F22+F23</f>
        <v>0</v>
      </c>
      <c r="G24" s="294">
        <f>G22+G23</f>
        <v>0</v>
      </c>
      <c r="H24" s="256">
        <f t="shared" ref="H24" si="34">H22+H23</f>
        <v>0</v>
      </c>
      <c r="I24" s="294">
        <f>I22+I23</f>
        <v>0</v>
      </c>
      <c r="J24" s="256">
        <f t="shared" ref="J24" si="35">J22+J23</f>
        <v>0</v>
      </c>
      <c r="K24" s="294">
        <f>K22+K23</f>
        <v>0</v>
      </c>
      <c r="L24" s="256">
        <f t="shared" ref="L24" si="36">L22+L23</f>
        <v>0</v>
      </c>
      <c r="M24" s="294">
        <f>M22+M23</f>
        <v>0</v>
      </c>
      <c r="N24" s="256">
        <f t="shared" ref="N24" si="37">N22+N23</f>
        <v>0</v>
      </c>
      <c r="O24" s="294">
        <f>O22+O23</f>
        <v>0</v>
      </c>
      <c r="P24" s="256">
        <f t="shared" ref="P24" si="38">P22+P23</f>
        <v>0</v>
      </c>
      <c r="Q24" s="294">
        <f>Q22+Q23</f>
        <v>0</v>
      </c>
      <c r="R24" s="256">
        <f t="shared" ref="R24" si="39">R22+R23</f>
        <v>0</v>
      </c>
      <c r="S24" s="294">
        <f>S22+S23</f>
        <v>0</v>
      </c>
      <c r="T24" s="256">
        <f t="shared" ref="T24" si="40">T22+T23</f>
        <v>0</v>
      </c>
      <c r="U24" s="294">
        <f>U22+U23</f>
        <v>0</v>
      </c>
      <c r="V24" s="256">
        <f t="shared" ref="V24" si="41">V22+V23</f>
        <v>0</v>
      </c>
    </row>
    <row r="25" spans="1:22" s="264" customFormat="1" ht="19.5" customHeight="1" x14ac:dyDescent="0.2">
      <c r="A25" s="333"/>
      <c r="B25" s="40" t="s">
        <v>137</v>
      </c>
      <c r="C25" s="295">
        <f>C22+C23</f>
        <v>0</v>
      </c>
      <c r="D25" s="256">
        <f t="shared" ref="D25" si="42">D22+D23</f>
        <v>0</v>
      </c>
      <c r="E25" s="295">
        <f>E22+E23</f>
        <v>0</v>
      </c>
      <c r="F25" s="256">
        <f t="shared" ref="F25" si="43">F22+F23</f>
        <v>0</v>
      </c>
      <c r="G25" s="295">
        <f>G22+G23</f>
        <v>0</v>
      </c>
      <c r="H25" s="256">
        <f t="shared" ref="H25" si="44">H22+H23</f>
        <v>0</v>
      </c>
      <c r="I25" s="295">
        <f>I22+I23</f>
        <v>0</v>
      </c>
      <c r="J25" s="256">
        <f t="shared" ref="J25" si="45">J22+J23</f>
        <v>0</v>
      </c>
      <c r="K25" s="295">
        <f>K22+K23</f>
        <v>0</v>
      </c>
      <c r="L25" s="256">
        <f t="shared" ref="L25" si="46">L22+L23</f>
        <v>0</v>
      </c>
      <c r="M25" s="295">
        <f>M22+M23</f>
        <v>0</v>
      </c>
      <c r="N25" s="256">
        <f t="shared" ref="N25" si="47">N22+N23</f>
        <v>0</v>
      </c>
      <c r="O25" s="295">
        <f>O22+O23</f>
        <v>0</v>
      </c>
      <c r="P25" s="256">
        <f t="shared" ref="P25" si="48">P22+P23</f>
        <v>0</v>
      </c>
      <c r="Q25" s="295">
        <f>Q22+Q23</f>
        <v>0</v>
      </c>
      <c r="R25" s="256">
        <f t="shared" ref="R25" si="49">R22+R23</f>
        <v>0</v>
      </c>
      <c r="S25" s="295">
        <f>S22+S23</f>
        <v>0</v>
      </c>
      <c r="T25" s="256">
        <f t="shared" ref="T25" si="50">T22+T23</f>
        <v>0</v>
      </c>
      <c r="U25" s="295">
        <f>U22+U23</f>
        <v>0</v>
      </c>
      <c r="V25" s="256">
        <f t="shared" ref="V25" si="51">V22+V23</f>
        <v>0</v>
      </c>
    </row>
    <row r="26" spans="1:22" s="264" customFormat="1" ht="19.5" customHeight="1" x14ac:dyDescent="0.2">
      <c r="A26" s="333"/>
      <c r="B26" s="40" t="s">
        <v>138</v>
      </c>
      <c r="C26" s="277">
        <f>C25-C25</f>
        <v>0</v>
      </c>
      <c r="D26" s="278">
        <f>C25-D25</f>
        <v>0</v>
      </c>
      <c r="E26" s="277">
        <f>E25-E25</f>
        <v>0</v>
      </c>
      <c r="F26" s="278">
        <f>E25-F25</f>
        <v>0</v>
      </c>
      <c r="G26" s="277">
        <f>G25-G25</f>
        <v>0</v>
      </c>
      <c r="H26" s="278">
        <f>G25-H25</f>
        <v>0</v>
      </c>
      <c r="I26" s="277">
        <f>I25-I25</f>
        <v>0</v>
      </c>
      <c r="J26" s="278">
        <f>I25-J25</f>
        <v>0</v>
      </c>
      <c r="K26" s="277">
        <f>K25-K25</f>
        <v>0</v>
      </c>
      <c r="L26" s="278">
        <f>K25-L25</f>
        <v>0</v>
      </c>
      <c r="M26" s="277">
        <f>M25-M25</f>
        <v>0</v>
      </c>
      <c r="N26" s="278">
        <f>M25-N25</f>
        <v>0</v>
      </c>
      <c r="O26" s="277">
        <f>O25-O25</f>
        <v>0</v>
      </c>
      <c r="P26" s="278">
        <f>O25-P25</f>
        <v>0</v>
      </c>
      <c r="Q26" s="277">
        <f>Q25-Q25</f>
        <v>0</v>
      </c>
      <c r="R26" s="278">
        <f>Q25-R25</f>
        <v>0</v>
      </c>
      <c r="S26" s="277">
        <f>S25-S25</f>
        <v>0</v>
      </c>
      <c r="T26" s="278">
        <f>S25-T25</f>
        <v>0</v>
      </c>
      <c r="U26" s="277">
        <f>U25-U25</f>
        <v>0</v>
      </c>
      <c r="V26" s="278">
        <f>U25-V25</f>
        <v>0</v>
      </c>
    </row>
    <row r="27" spans="1:22" s="264" customFormat="1" ht="19.5" customHeight="1" x14ac:dyDescent="0.2">
      <c r="A27" s="333"/>
      <c r="B27" s="40" t="s">
        <v>139</v>
      </c>
      <c r="C27" s="318">
        <f t="shared" ref="C27:D27" si="52">C25*C14</f>
        <v>0</v>
      </c>
      <c r="D27" s="319">
        <f t="shared" si="52"/>
        <v>0</v>
      </c>
      <c r="E27" s="318">
        <f t="shared" ref="E27:V27" si="53">E25*E14</f>
        <v>0</v>
      </c>
      <c r="F27" s="319">
        <f t="shared" si="53"/>
        <v>0</v>
      </c>
      <c r="G27" s="318">
        <f t="shared" si="53"/>
        <v>0</v>
      </c>
      <c r="H27" s="319">
        <f t="shared" si="53"/>
        <v>0</v>
      </c>
      <c r="I27" s="318">
        <f t="shared" si="53"/>
        <v>0</v>
      </c>
      <c r="J27" s="319">
        <f t="shared" si="53"/>
        <v>0</v>
      </c>
      <c r="K27" s="318">
        <f t="shared" si="53"/>
        <v>0</v>
      </c>
      <c r="L27" s="319">
        <f t="shared" si="53"/>
        <v>0</v>
      </c>
      <c r="M27" s="318">
        <f t="shared" si="53"/>
        <v>0</v>
      </c>
      <c r="N27" s="319">
        <f t="shared" si="53"/>
        <v>0</v>
      </c>
      <c r="O27" s="318">
        <f t="shared" si="53"/>
        <v>0</v>
      </c>
      <c r="P27" s="319">
        <f t="shared" si="53"/>
        <v>0</v>
      </c>
      <c r="Q27" s="318">
        <f t="shared" si="53"/>
        <v>0</v>
      </c>
      <c r="R27" s="319">
        <f t="shared" si="53"/>
        <v>0</v>
      </c>
      <c r="S27" s="318">
        <f t="shared" si="53"/>
        <v>0</v>
      </c>
      <c r="T27" s="319">
        <f t="shared" si="53"/>
        <v>0</v>
      </c>
      <c r="U27" s="318">
        <f t="shared" si="53"/>
        <v>0</v>
      </c>
      <c r="V27" s="319">
        <f t="shared" si="53"/>
        <v>0</v>
      </c>
    </row>
    <row r="28" spans="1:22" s="264" customFormat="1" ht="19.5" customHeight="1" x14ac:dyDescent="0.2">
      <c r="A28" s="333"/>
      <c r="B28" s="40" t="s">
        <v>140</v>
      </c>
      <c r="C28" s="318">
        <v>0</v>
      </c>
      <c r="D28" s="319">
        <f>C27-D27</f>
        <v>0</v>
      </c>
      <c r="E28" s="318">
        <v>0</v>
      </c>
      <c r="F28" s="319">
        <f>E27-F27</f>
        <v>0</v>
      </c>
      <c r="G28" s="318">
        <v>0</v>
      </c>
      <c r="H28" s="319">
        <f>G27-H27</f>
        <v>0</v>
      </c>
      <c r="I28" s="318">
        <v>0</v>
      </c>
      <c r="J28" s="319">
        <f>I27-J27</f>
        <v>0</v>
      </c>
      <c r="K28" s="318">
        <v>0</v>
      </c>
      <c r="L28" s="319">
        <f>K27-L27</f>
        <v>0</v>
      </c>
      <c r="M28" s="318">
        <v>0</v>
      </c>
      <c r="N28" s="319">
        <f>M27-N27</f>
        <v>0</v>
      </c>
      <c r="O28" s="318">
        <v>0</v>
      </c>
      <c r="P28" s="319">
        <f>O27-P27</f>
        <v>0</v>
      </c>
      <c r="Q28" s="318">
        <v>0</v>
      </c>
      <c r="R28" s="319">
        <f>Q27-R27</f>
        <v>0</v>
      </c>
      <c r="S28" s="318">
        <v>0</v>
      </c>
      <c r="T28" s="319">
        <f>S27-T27</f>
        <v>0</v>
      </c>
      <c r="U28" s="318">
        <v>0</v>
      </c>
      <c r="V28" s="319">
        <f>U27-V27</f>
        <v>0</v>
      </c>
    </row>
    <row r="29" spans="1:22" s="8" customFormat="1" ht="19.5" customHeight="1" x14ac:dyDescent="0.2">
      <c r="A29" s="335" t="s">
        <v>142</v>
      </c>
      <c r="B29" s="202" t="s">
        <v>141</v>
      </c>
      <c r="C29" s="203"/>
      <c r="D29" s="204"/>
      <c r="E29" s="203"/>
      <c r="F29" s="204"/>
      <c r="G29" s="203"/>
      <c r="H29" s="204"/>
      <c r="I29" s="203"/>
      <c r="J29" s="204"/>
      <c r="K29" s="203"/>
      <c r="L29" s="204"/>
      <c r="M29" s="203"/>
      <c r="N29" s="204"/>
      <c r="O29" s="203"/>
      <c r="P29" s="204"/>
      <c r="Q29" s="203"/>
      <c r="R29" s="204"/>
      <c r="S29" s="203"/>
      <c r="T29" s="204"/>
      <c r="U29" s="203"/>
      <c r="V29" s="204"/>
    </row>
    <row r="30" spans="1:22" s="220" customFormat="1" ht="19.5" customHeight="1" x14ac:dyDescent="0.2">
      <c r="A30" s="335"/>
      <c r="B30" s="40" t="s">
        <v>156</v>
      </c>
      <c r="C30" s="279" t="e">
        <f t="shared" ref="C30:V30" si="54">C10/C13</f>
        <v>#DIV/0!</v>
      </c>
      <c r="D30" s="280" t="e">
        <f t="shared" si="54"/>
        <v>#DIV/0!</v>
      </c>
      <c r="E30" s="279" t="e">
        <f t="shared" si="54"/>
        <v>#DIV/0!</v>
      </c>
      <c r="F30" s="280" t="e">
        <f t="shared" si="54"/>
        <v>#DIV/0!</v>
      </c>
      <c r="G30" s="279" t="e">
        <f t="shared" si="54"/>
        <v>#DIV/0!</v>
      </c>
      <c r="H30" s="280" t="e">
        <f t="shared" si="54"/>
        <v>#DIV/0!</v>
      </c>
      <c r="I30" s="279" t="e">
        <f t="shared" si="54"/>
        <v>#DIV/0!</v>
      </c>
      <c r="J30" s="280" t="e">
        <f t="shared" si="54"/>
        <v>#DIV/0!</v>
      </c>
      <c r="K30" s="279" t="e">
        <f t="shared" si="54"/>
        <v>#DIV/0!</v>
      </c>
      <c r="L30" s="280" t="e">
        <f t="shared" si="54"/>
        <v>#DIV/0!</v>
      </c>
      <c r="M30" s="279" t="e">
        <f t="shared" si="54"/>
        <v>#DIV/0!</v>
      </c>
      <c r="N30" s="280" t="e">
        <f t="shared" si="54"/>
        <v>#DIV/0!</v>
      </c>
      <c r="O30" s="279" t="e">
        <f t="shared" si="54"/>
        <v>#DIV/0!</v>
      </c>
      <c r="P30" s="280" t="e">
        <f t="shared" si="54"/>
        <v>#DIV/0!</v>
      </c>
      <c r="Q30" s="279" t="e">
        <f t="shared" si="54"/>
        <v>#DIV/0!</v>
      </c>
      <c r="R30" s="280" t="e">
        <f t="shared" si="54"/>
        <v>#DIV/0!</v>
      </c>
      <c r="S30" s="279" t="e">
        <f t="shared" si="54"/>
        <v>#DIV/0!</v>
      </c>
      <c r="T30" s="280" t="e">
        <f t="shared" si="54"/>
        <v>#DIV/0!</v>
      </c>
      <c r="U30" s="279" t="e">
        <f t="shared" si="54"/>
        <v>#DIV/0!</v>
      </c>
      <c r="V30" s="280" t="e">
        <f t="shared" si="54"/>
        <v>#DIV/0!</v>
      </c>
    </row>
    <row r="31" spans="1:22" s="220" customFormat="1" ht="19.5" hidden="1" customHeight="1" x14ac:dyDescent="0.2">
      <c r="A31" s="335"/>
      <c r="B31" s="40" t="s">
        <v>157</v>
      </c>
      <c r="C31" s="279" t="s">
        <v>24</v>
      </c>
      <c r="D31" s="281" t="e">
        <f>VLOOKUP(D11,'L-faktor'!$C$1:$H$5,6,)</f>
        <v>#N/A</v>
      </c>
      <c r="E31" s="279" t="s">
        <v>24</v>
      </c>
      <c r="F31" s="281" t="e">
        <f>VLOOKUP(F11,'L-faktor'!$C$1:$H$5,6,)</f>
        <v>#N/A</v>
      </c>
      <c r="G31" s="279" t="s">
        <v>24</v>
      </c>
      <c r="H31" s="281" t="e">
        <f>VLOOKUP(H11,'L-faktor'!$C$1:$H$5,6,)</f>
        <v>#N/A</v>
      </c>
      <c r="I31" s="279" t="s">
        <v>24</v>
      </c>
      <c r="J31" s="281" t="e">
        <f>VLOOKUP(J11,'L-faktor'!$C$1:$H$5,6,)</f>
        <v>#N/A</v>
      </c>
      <c r="K31" s="279" t="s">
        <v>24</v>
      </c>
      <c r="L31" s="281" t="e">
        <f>VLOOKUP(L11,'L-faktor'!$C$1:$H$5,6,)</f>
        <v>#N/A</v>
      </c>
      <c r="M31" s="279" t="s">
        <v>24</v>
      </c>
      <c r="N31" s="281" t="e">
        <f>VLOOKUP(N11,'L-faktor'!$C$1:$H$5,6,)</f>
        <v>#N/A</v>
      </c>
      <c r="O31" s="279" t="s">
        <v>24</v>
      </c>
      <c r="P31" s="281" t="e">
        <f>VLOOKUP(P11,'L-faktor'!$C$1:$H$5,6,)</f>
        <v>#N/A</v>
      </c>
      <c r="Q31" s="279" t="s">
        <v>24</v>
      </c>
      <c r="R31" s="281" t="e">
        <f>VLOOKUP(R11,'L-faktor'!$C$1:$H$5,6,)</f>
        <v>#N/A</v>
      </c>
      <c r="S31" s="279" t="s">
        <v>24</v>
      </c>
      <c r="T31" s="281" t="e">
        <f>VLOOKUP(T11,'L-faktor'!$C$1:$H$5,6,)</f>
        <v>#N/A</v>
      </c>
      <c r="U31" s="279" t="s">
        <v>24</v>
      </c>
      <c r="V31" s="281" t="e">
        <f>VLOOKUP(V11,'L-faktor'!$C$1:$H$5,6,)</f>
        <v>#N/A</v>
      </c>
    </row>
    <row r="32" spans="1:22" s="220" customFormat="1" ht="19.5" hidden="1" customHeight="1" x14ac:dyDescent="0.2">
      <c r="A32" s="335"/>
      <c r="B32" s="251"/>
      <c r="C32" s="279" t="s">
        <v>24</v>
      </c>
      <c r="D32" s="280" t="e">
        <f>ROUND((D7/D31),0)</f>
        <v>#N/A</v>
      </c>
      <c r="E32" s="279" t="s">
        <v>24</v>
      </c>
      <c r="F32" s="280" t="e">
        <f>ROUND((F7/F31),0)</f>
        <v>#N/A</v>
      </c>
      <c r="G32" s="279" t="s">
        <v>24</v>
      </c>
      <c r="H32" s="280" t="e">
        <f>ROUND((H7/H31),0)</f>
        <v>#N/A</v>
      </c>
      <c r="I32" s="279" t="s">
        <v>24</v>
      </c>
      <c r="J32" s="280" t="e">
        <f>ROUND((J7/J31),0)</f>
        <v>#N/A</v>
      </c>
      <c r="K32" s="279" t="s">
        <v>24</v>
      </c>
      <c r="L32" s="280" t="e">
        <f>ROUND((L7/L31),0)</f>
        <v>#N/A</v>
      </c>
      <c r="M32" s="279" t="s">
        <v>24</v>
      </c>
      <c r="N32" s="280" t="e">
        <f>ROUND((N7/N31),0)</f>
        <v>#N/A</v>
      </c>
      <c r="O32" s="279" t="s">
        <v>24</v>
      </c>
      <c r="P32" s="280" t="e">
        <f>ROUND((P7/P31),0)</f>
        <v>#N/A</v>
      </c>
      <c r="Q32" s="279" t="s">
        <v>24</v>
      </c>
      <c r="R32" s="280" t="e">
        <f>ROUND((R7/R31),0)</f>
        <v>#N/A</v>
      </c>
      <c r="S32" s="279" t="s">
        <v>24</v>
      </c>
      <c r="T32" s="280" t="e">
        <f>ROUND((T7/T31),0)</f>
        <v>#N/A</v>
      </c>
      <c r="U32" s="279" t="s">
        <v>24</v>
      </c>
      <c r="V32" s="280" t="e">
        <f>ROUND((V7/V31),0)</f>
        <v>#N/A</v>
      </c>
    </row>
    <row r="33" spans="1:22" s="220" customFormat="1" ht="19.5" hidden="1" customHeight="1" x14ac:dyDescent="0.2">
      <c r="A33" s="335"/>
      <c r="B33" s="251"/>
      <c r="C33" s="282" t="s">
        <v>24</v>
      </c>
      <c r="D33" s="283"/>
      <c r="E33" s="282" t="s">
        <v>24</v>
      </c>
      <c r="F33" s="283"/>
      <c r="G33" s="282" t="s">
        <v>24</v>
      </c>
      <c r="H33" s="283"/>
      <c r="I33" s="282" t="s">
        <v>24</v>
      </c>
      <c r="J33" s="283"/>
      <c r="K33" s="282" t="s">
        <v>24</v>
      </c>
      <c r="L33" s="283"/>
      <c r="M33" s="282" t="s">
        <v>24</v>
      </c>
      <c r="N33" s="283"/>
      <c r="O33" s="282" t="s">
        <v>24</v>
      </c>
      <c r="P33" s="283"/>
      <c r="Q33" s="282" t="s">
        <v>24</v>
      </c>
      <c r="R33" s="283"/>
      <c r="S33" s="282" t="s">
        <v>24</v>
      </c>
      <c r="T33" s="283"/>
      <c r="U33" s="282" t="s">
        <v>24</v>
      </c>
      <c r="V33" s="283"/>
    </row>
    <row r="34" spans="1:22" s="220" customFormat="1" ht="19.5" customHeight="1" x14ac:dyDescent="0.2">
      <c r="A34" s="335"/>
      <c r="B34" s="40" t="s">
        <v>157</v>
      </c>
      <c r="C34" s="302" t="e">
        <f>(((C15+C16)*C9)*C7)*(10/C30)</f>
        <v>#DIV/0!</v>
      </c>
      <c r="D34" s="319" t="e">
        <f t="shared" ref="D34" si="55">(((D15+D16)*D9)*D7)*(10/D30)</f>
        <v>#DIV/0!</v>
      </c>
      <c r="E34" s="302" t="e">
        <f>(((E15+E16)*E9)*E7)*(10/E30)</f>
        <v>#DIV/0!</v>
      </c>
      <c r="F34" s="319" t="e">
        <f t="shared" ref="F34" si="56">(((F15+F16)*F9)*F7)*(10/F30)</f>
        <v>#DIV/0!</v>
      </c>
      <c r="G34" s="302" t="e">
        <f>(((G15+G16)*G9)*G7)*(10/G30)</f>
        <v>#DIV/0!</v>
      </c>
      <c r="H34" s="319" t="e">
        <f t="shared" ref="H34" si="57">(((H15+H16)*H9)*H7)*(10/H30)</f>
        <v>#DIV/0!</v>
      </c>
      <c r="I34" s="302" t="e">
        <f>(((I15+I16)*I9)*I7)*(10/I30)</f>
        <v>#DIV/0!</v>
      </c>
      <c r="J34" s="319" t="e">
        <f t="shared" ref="J34" si="58">(((J15+J16)*J9)*J7)*(10/J30)</f>
        <v>#DIV/0!</v>
      </c>
      <c r="K34" s="302" t="e">
        <f>(((K15+K16)*K9)*K7)*(10/K30)</f>
        <v>#DIV/0!</v>
      </c>
      <c r="L34" s="319" t="e">
        <f t="shared" ref="L34" si="59">(((L15+L16)*L9)*L7)*(10/L30)</f>
        <v>#DIV/0!</v>
      </c>
      <c r="M34" s="302" t="e">
        <f>(((M15+M16)*M9)*M7)*(10/M30)</f>
        <v>#DIV/0!</v>
      </c>
      <c r="N34" s="319" t="e">
        <f t="shared" ref="N34" si="60">(((N15+N16)*N9)*N7)*(10/N30)</f>
        <v>#DIV/0!</v>
      </c>
      <c r="O34" s="302" t="e">
        <f>(((O15+O16)*O9)*O7)*(10/O30)</f>
        <v>#DIV/0!</v>
      </c>
      <c r="P34" s="319" t="e">
        <f t="shared" ref="P34" si="61">(((P15+P16)*P9)*P7)*(10/P30)</f>
        <v>#DIV/0!</v>
      </c>
      <c r="Q34" s="302" t="e">
        <f>(((Q15+Q16)*Q9)*Q7)*(10/Q30)</f>
        <v>#DIV/0!</v>
      </c>
      <c r="R34" s="319" t="e">
        <f t="shared" ref="R34" si="62">(((R15+R16)*R9)*R7)*(10/R30)</f>
        <v>#DIV/0!</v>
      </c>
      <c r="S34" s="302" t="e">
        <f>(((S15+S16)*S9)*S7)*(10/S30)</f>
        <v>#DIV/0!</v>
      </c>
      <c r="T34" s="319" t="e">
        <f t="shared" ref="T34" si="63">(((T15+T16)*T9)*T7)*(10/T30)</f>
        <v>#DIV/0!</v>
      </c>
      <c r="U34" s="302" t="e">
        <f>(((U15+U16)*U9)*U7)*(10/U30)</f>
        <v>#DIV/0!</v>
      </c>
      <c r="V34" s="319" t="e">
        <f t="shared" ref="V34" si="64">(((V15+V16)*V9)*V7)*(10/V30)</f>
        <v>#DIV/0!</v>
      </c>
    </row>
    <row r="35" spans="1:22" ht="19.5" customHeight="1" x14ac:dyDescent="0.2">
      <c r="A35" s="331" t="s">
        <v>143</v>
      </c>
      <c r="B35" s="205" t="s">
        <v>144</v>
      </c>
      <c r="C35" s="206" t="s">
        <v>119</v>
      </c>
      <c r="D35" s="207" t="s">
        <v>205</v>
      </c>
      <c r="E35" s="206" t="s">
        <v>119</v>
      </c>
      <c r="F35" s="207" t="s">
        <v>205</v>
      </c>
      <c r="G35" s="206" t="s">
        <v>119</v>
      </c>
      <c r="H35" s="207" t="s">
        <v>205</v>
      </c>
      <c r="I35" s="206" t="s">
        <v>119</v>
      </c>
      <c r="J35" s="207" t="s">
        <v>205</v>
      </c>
      <c r="K35" s="206" t="s">
        <v>119</v>
      </c>
      <c r="L35" s="207" t="s">
        <v>205</v>
      </c>
      <c r="M35" s="206" t="s">
        <v>119</v>
      </c>
      <c r="N35" s="207" t="s">
        <v>205</v>
      </c>
      <c r="O35" s="206" t="s">
        <v>119</v>
      </c>
      <c r="P35" s="207" t="s">
        <v>205</v>
      </c>
      <c r="Q35" s="206" t="s">
        <v>119</v>
      </c>
      <c r="R35" s="207" t="s">
        <v>205</v>
      </c>
      <c r="S35" s="206" t="s">
        <v>119</v>
      </c>
      <c r="T35" s="207" t="s">
        <v>205</v>
      </c>
      <c r="U35" s="206" t="s">
        <v>119</v>
      </c>
      <c r="V35" s="207" t="s">
        <v>205</v>
      </c>
    </row>
    <row r="36" spans="1:22" s="220" customFormat="1" ht="19.5" customHeight="1" x14ac:dyDescent="0.2">
      <c r="A36" s="331"/>
      <c r="B36" s="40" t="s">
        <v>145</v>
      </c>
      <c r="C36" s="318" t="e">
        <f>C27+(C34/10)</f>
        <v>#DIV/0!</v>
      </c>
      <c r="D36" s="319" t="e">
        <f>D27+(D34/(D30*2))</f>
        <v>#DIV/0!</v>
      </c>
      <c r="E36" s="318" t="e">
        <f>E27+(E34/10)</f>
        <v>#DIV/0!</v>
      </c>
      <c r="F36" s="319" t="e">
        <f>F27+(F34/(F30*2))</f>
        <v>#DIV/0!</v>
      </c>
      <c r="G36" s="318" t="e">
        <f>G27+(G34/10)</f>
        <v>#DIV/0!</v>
      </c>
      <c r="H36" s="319" t="e">
        <f>H27+(H34/(H30*2))</f>
        <v>#DIV/0!</v>
      </c>
      <c r="I36" s="318" t="e">
        <f>I27+(I34/10)</f>
        <v>#DIV/0!</v>
      </c>
      <c r="J36" s="319" t="e">
        <f>J27+(J34/(J30*2))</f>
        <v>#DIV/0!</v>
      </c>
      <c r="K36" s="318" t="e">
        <f>K27+(K34/10)</f>
        <v>#DIV/0!</v>
      </c>
      <c r="L36" s="319" t="e">
        <f>L27+(L34/(L30*2))</f>
        <v>#DIV/0!</v>
      </c>
      <c r="M36" s="318" t="e">
        <f>M27+(M34/10)</f>
        <v>#DIV/0!</v>
      </c>
      <c r="N36" s="319" t="e">
        <f>N27+(N34/(N30*2))</f>
        <v>#DIV/0!</v>
      </c>
      <c r="O36" s="318" t="e">
        <f>O27+(O34/10)</f>
        <v>#DIV/0!</v>
      </c>
      <c r="P36" s="319" t="e">
        <f>P27+(P34/(P30*2))</f>
        <v>#DIV/0!</v>
      </c>
      <c r="Q36" s="318" t="e">
        <f>Q27+(Q34/10)</f>
        <v>#DIV/0!</v>
      </c>
      <c r="R36" s="319" t="e">
        <f>R27+(R34/(R30*2))</f>
        <v>#DIV/0!</v>
      </c>
      <c r="S36" s="318" t="e">
        <f>S27+(S34/10)</f>
        <v>#DIV/0!</v>
      </c>
      <c r="T36" s="319" t="e">
        <f>T27+(T34/(T30*2))</f>
        <v>#DIV/0!</v>
      </c>
      <c r="U36" s="318" t="e">
        <f>U27+(U34/10)</f>
        <v>#DIV/0!</v>
      </c>
      <c r="V36" s="319" t="e">
        <f>V27+(V34/(V30*2))</f>
        <v>#DIV/0!</v>
      </c>
    </row>
    <row r="37" spans="1:22" s="220" customFormat="1" ht="19.5" customHeight="1" x14ac:dyDescent="0.2">
      <c r="A37" s="331"/>
      <c r="B37" s="40" t="s">
        <v>146</v>
      </c>
      <c r="C37" s="318" t="e">
        <f t="shared" ref="C37" si="65">$C$36-C36</f>
        <v>#DIV/0!</v>
      </c>
      <c r="D37" s="319" t="e">
        <f>C36-D36</f>
        <v>#DIV/0!</v>
      </c>
      <c r="E37" s="318" t="e">
        <f t="shared" ref="E37:U37" si="66">$C$36-E36</f>
        <v>#DIV/0!</v>
      </c>
      <c r="F37" s="319" t="e">
        <f>E36-F36</f>
        <v>#DIV/0!</v>
      </c>
      <c r="G37" s="318" t="e">
        <f t="shared" si="66"/>
        <v>#DIV/0!</v>
      </c>
      <c r="H37" s="319" t="e">
        <f>G36-H36</f>
        <v>#DIV/0!</v>
      </c>
      <c r="I37" s="318" t="e">
        <f t="shared" si="66"/>
        <v>#DIV/0!</v>
      </c>
      <c r="J37" s="319" t="e">
        <f>I36-J36</f>
        <v>#DIV/0!</v>
      </c>
      <c r="K37" s="318" t="e">
        <f t="shared" si="66"/>
        <v>#DIV/0!</v>
      </c>
      <c r="L37" s="319" t="e">
        <f>K36-L36</f>
        <v>#DIV/0!</v>
      </c>
      <c r="M37" s="318" t="e">
        <f t="shared" si="66"/>
        <v>#DIV/0!</v>
      </c>
      <c r="N37" s="319" t="e">
        <f>M36-N36</f>
        <v>#DIV/0!</v>
      </c>
      <c r="O37" s="318" t="e">
        <f t="shared" si="66"/>
        <v>#DIV/0!</v>
      </c>
      <c r="P37" s="319" t="e">
        <f>O36-P36</f>
        <v>#DIV/0!</v>
      </c>
      <c r="Q37" s="318" t="e">
        <f t="shared" si="66"/>
        <v>#DIV/0!</v>
      </c>
      <c r="R37" s="319" t="e">
        <f>Q36-R36</f>
        <v>#DIV/0!</v>
      </c>
      <c r="S37" s="318" t="e">
        <f t="shared" si="66"/>
        <v>#DIV/0!</v>
      </c>
      <c r="T37" s="319" t="e">
        <f>S36-T36</f>
        <v>#DIV/0!</v>
      </c>
      <c r="U37" s="318" t="e">
        <f t="shared" si="66"/>
        <v>#DIV/0!</v>
      </c>
      <c r="V37" s="319" t="e">
        <f>U36-V36</f>
        <v>#DIV/0!</v>
      </c>
    </row>
    <row r="38" spans="1:22" s="220" customFormat="1" ht="19.5" customHeight="1" x14ac:dyDescent="0.2">
      <c r="A38" s="331"/>
      <c r="B38" s="62" t="s">
        <v>147</v>
      </c>
      <c r="C38" s="285">
        <v>0</v>
      </c>
      <c r="D38" s="286" t="e">
        <f>(C36-D36)/C36</f>
        <v>#DIV/0!</v>
      </c>
      <c r="E38" s="285">
        <v>0</v>
      </c>
      <c r="F38" s="286" t="e">
        <f>(E36-F36)/E36</f>
        <v>#DIV/0!</v>
      </c>
      <c r="G38" s="285">
        <v>0</v>
      </c>
      <c r="H38" s="286" t="e">
        <f>(G36-H36)/G36</f>
        <v>#DIV/0!</v>
      </c>
      <c r="I38" s="285">
        <v>0</v>
      </c>
      <c r="J38" s="286" t="e">
        <f>(I36-J36)/I36</f>
        <v>#DIV/0!</v>
      </c>
      <c r="K38" s="285">
        <v>0</v>
      </c>
      <c r="L38" s="286" t="e">
        <f>(K36-L36)/K36</f>
        <v>#DIV/0!</v>
      </c>
      <c r="M38" s="285">
        <v>0</v>
      </c>
      <c r="N38" s="286" t="e">
        <f>(M36-N36)/M36</f>
        <v>#DIV/0!</v>
      </c>
      <c r="O38" s="285">
        <v>0</v>
      </c>
      <c r="P38" s="286" t="e">
        <f>(O36-P36)/O36</f>
        <v>#DIV/0!</v>
      </c>
      <c r="Q38" s="285">
        <v>0</v>
      </c>
      <c r="R38" s="286" t="e">
        <f>(Q36-R36)/Q36</f>
        <v>#DIV/0!</v>
      </c>
      <c r="S38" s="285">
        <v>0</v>
      </c>
      <c r="T38" s="286" t="e">
        <f>(S36-T36)/S36</f>
        <v>#DIV/0!</v>
      </c>
      <c r="U38" s="285">
        <v>0</v>
      </c>
      <c r="V38" s="286" t="e">
        <f>(U36-V36)/U36</f>
        <v>#DIV/0!</v>
      </c>
    </row>
    <row r="39" spans="1:22" ht="22.5" customHeight="1" x14ac:dyDescent="0.2">
      <c r="A39" s="332" t="s">
        <v>149</v>
      </c>
      <c r="B39" s="208" t="s">
        <v>148</v>
      </c>
      <c r="C39" s="209"/>
      <c r="D39" s="210"/>
      <c r="E39" s="209"/>
      <c r="F39" s="210"/>
      <c r="G39" s="209"/>
      <c r="H39" s="210"/>
      <c r="I39" s="209"/>
      <c r="J39" s="210"/>
      <c r="K39" s="209"/>
      <c r="L39" s="210"/>
      <c r="M39" s="209"/>
      <c r="N39" s="210"/>
      <c r="O39" s="209"/>
      <c r="P39" s="210"/>
      <c r="Q39" s="209"/>
      <c r="R39" s="210"/>
      <c r="S39" s="209"/>
      <c r="T39" s="210"/>
      <c r="U39" s="209"/>
      <c r="V39" s="210"/>
    </row>
    <row r="40" spans="1:22" s="220" customFormat="1" ht="22.5" customHeight="1" x14ac:dyDescent="0.2">
      <c r="A40" s="332"/>
      <c r="B40" s="62" t="s">
        <v>162</v>
      </c>
      <c r="C40" s="320"/>
      <c r="D40" s="321">
        <v>0</v>
      </c>
      <c r="E40" s="320"/>
      <c r="F40" s="321">
        <v>0</v>
      </c>
      <c r="G40" s="320"/>
      <c r="H40" s="321">
        <v>0</v>
      </c>
      <c r="I40" s="320"/>
      <c r="J40" s="321">
        <v>0</v>
      </c>
      <c r="K40" s="320"/>
      <c r="L40" s="321">
        <v>0</v>
      </c>
      <c r="M40" s="320"/>
      <c r="N40" s="321">
        <v>0</v>
      </c>
      <c r="O40" s="320"/>
      <c r="P40" s="321">
        <v>0</v>
      </c>
      <c r="Q40" s="320"/>
      <c r="R40" s="321">
        <v>0</v>
      </c>
      <c r="S40" s="320"/>
      <c r="T40" s="321">
        <v>0</v>
      </c>
      <c r="U40" s="320"/>
      <c r="V40" s="321">
        <v>0</v>
      </c>
    </row>
    <row r="41" spans="1:22" s="220" customFormat="1" ht="22.5" customHeight="1" x14ac:dyDescent="0.2">
      <c r="A41" s="332"/>
      <c r="B41" s="40" t="s">
        <v>159</v>
      </c>
      <c r="C41" s="318"/>
      <c r="D41" s="317">
        <v>0</v>
      </c>
      <c r="E41" s="318"/>
      <c r="F41" s="317">
        <v>0</v>
      </c>
      <c r="G41" s="318"/>
      <c r="H41" s="317">
        <v>0</v>
      </c>
      <c r="I41" s="318"/>
      <c r="J41" s="317">
        <v>0</v>
      </c>
      <c r="K41" s="318"/>
      <c r="L41" s="317">
        <v>0</v>
      </c>
      <c r="M41" s="318"/>
      <c r="N41" s="317">
        <v>0</v>
      </c>
      <c r="O41" s="318"/>
      <c r="P41" s="317">
        <v>0</v>
      </c>
      <c r="Q41" s="318"/>
      <c r="R41" s="317">
        <v>0</v>
      </c>
      <c r="S41" s="318"/>
      <c r="T41" s="317">
        <v>0</v>
      </c>
      <c r="U41" s="318"/>
      <c r="V41" s="317">
        <v>0</v>
      </c>
    </row>
    <row r="42" spans="1:22" ht="19.5" customHeight="1" x14ac:dyDescent="0.2">
      <c r="A42" s="338" t="s">
        <v>209</v>
      </c>
      <c r="B42" s="211" t="s">
        <v>150</v>
      </c>
      <c r="C42" s="212"/>
      <c r="D42" s="213"/>
      <c r="E42" s="212"/>
      <c r="F42" s="213"/>
      <c r="G42" s="212"/>
      <c r="H42" s="213"/>
      <c r="I42" s="212"/>
      <c r="J42" s="213"/>
      <c r="K42" s="212"/>
      <c r="L42" s="213"/>
      <c r="M42" s="212"/>
      <c r="N42" s="213"/>
      <c r="O42" s="212"/>
      <c r="P42" s="213"/>
      <c r="Q42" s="212"/>
      <c r="R42" s="213"/>
      <c r="S42" s="212"/>
      <c r="T42" s="213"/>
      <c r="U42" s="212"/>
      <c r="V42" s="213"/>
    </row>
    <row r="43" spans="1:22" s="220" customFormat="1" ht="19.5" customHeight="1" x14ac:dyDescent="0.2">
      <c r="A43" s="338"/>
      <c r="B43" s="40" t="s">
        <v>151</v>
      </c>
      <c r="C43" s="318">
        <v>0</v>
      </c>
      <c r="D43" s="319">
        <f>((D41+D40)*D7)</f>
        <v>0</v>
      </c>
      <c r="E43" s="318">
        <v>0</v>
      </c>
      <c r="F43" s="319">
        <f>((F41+F40)*F7)</f>
        <v>0</v>
      </c>
      <c r="G43" s="318">
        <v>0</v>
      </c>
      <c r="H43" s="319">
        <f>((H41+H40)*H7)</f>
        <v>0</v>
      </c>
      <c r="I43" s="318">
        <v>0</v>
      </c>
      <c r="J43" s="319">
        <f>((J41+J40)*J7)</f>
        <v>0</v>
      </c>
      <c r="K43" s="318">
        <v>0</v>
      </c>
      <c r="L43" s="319">
        <f>((L41+L40)*L7)</f>
        <v>0</v>
      </c>
      <c r="M43" s="318">
        <v>0</v>
      </c>
      <c r="N43" s="319">
        <f>((N41+N40)*N7)</f>
        <v>0</v>
      </c>
      <c r="O43" s="318">
        <v>0</v>
      </c>
      <c r="P43" s="319">
        <f>((P41+P40)*P7)</f>
        <v>0</v>
      </c>
      <c r="Q43" s="318">
        <v>0</v>
      </c>
      <c r="R43" s="319">
        <f>((R41+R40)*R7)</f>
        <v>0</v>
      </c>
      <c r="S43" s="318">
        <v>0</v>
      </c>
      <c r="T43" s="319">
        <f>((T41+T40)*T7)</f>
        <v>0</v>
      </c>
      <c r="U43" s="318">
        <v>0</v>
      </c>
      <c r="V43" s="319">
        <f>((V41+V40)*V7)</f>
        <v>0</v>
      </c>
    </row>
    <row r="44" spans="1:22" s="220" customFormat="1" ht="19.5" customHeight="1" x14ac:dyDescent="0.2">
      <c r="A44" s="338"/>
      <c r="B44" s="62" t="s">
        <v>152</v>
      </c>
      <c r="C44" s="287" t="s">
        <v>6</v>
      </c>
      <c r="D44" s="288" t="e">
        <f>D43/D37</f>
        <v>#DIV/0!</v>
      </c>
      <c r="E44" s="287" t="s">
        <v>6</v>
      </c>
      <c r="F44" s="288" t="e">
        <f>F43/F37</f>
        <v>#DIV/0!</v>
      </c>
      <c r="G44" s="287" t="s">
        <v>6</v>
      </c>
      <c r="H44" s="288" t="e">
        <f>H43/H37</f>
        <v>#DIV/0!</v>
      </c>
      <c r="I44" s="287" t="s">
        <v>6</v>
      </c>
      <c r="J44" s="288" t="e">
        <f>J43/J37</f>
        <v>#DIV/0!</v>
      </c>
      <c r="K44" s="287" t="s">
        <v>6</v>
      </c>
      <c r="L44" s="288" t="e">
        <f>L43/L37</f>
        <v>#DIV/0!</v>
      </c>
      <c r="M44" s="287" t="s">
        <v>6</v>
      </c>
      <c r="N44" s="288" t="e">
        <f>N43/N37</f>
        <v>#DIV/0!</v>
      </c>
      <c r="O44" s="287" t="s">
        <v>6</v>
      </c>
      <c r="P44" s="288" t="e">
        <f>P43/P37</f>
        <v>#DIV/0!</v>
      </c>
      <c r="Q44" s="287" t="s">
        <v>6</v>
      </c>
      <c r="R44" s="288" t="e">
        <f>R43/R37</f>
        <v>#DIV/0!</v>
      </c>
      <c r="S44" s="287" t="s">
        <v>6</v>
      </c>
      <c r="T44" s="288" t="e">
        <f>T43/T37</f>
        <v>#DIV/0!</v>
      </c>
      <c r="U44" s="287" t="s">
        <v>6</v>
      </c>
      <c r="V44" s="288" t="e">
        <f>V43/V37</f>
        <v>#DIV/0!</v>
      </c>
    </row>
    <row r="45" spans="1:22" s="220" customFormat="1" ht="19.5" customHeight="1" x14ac:dyDescent="0.2">
      <c r="A45" s="338"/>
      <c r="B45" s="40" t="s">
        <v>164</v>
      </c>
      <c r="C45" s="289" t="s">
        <v>6</v>
      </c>
      <c r="D45" s="290">
        <f>(D26/2000)</f>
        <v>0</v>
      </c>
      <c r="E45" s="289" t="s">
        <v>6</v>
      </c>
      <c r="F45" s="290">
        <f>(F26/2000)</f>
        <v>0</v>
      </c>
      <c r="G45" s="289" t="s">
        <v>6</v>
      </c>
      <c r="H45" s="290">
        <f>(H26/2000)</f>
        <v>0</v>
      </c>
      <c r="I45" s="289" t="s">
        <v>6</v>
      </c>
      <c r="J45" s="290">
        <f>(J26/2000)</f>
        <v>0</v>
      </c>
      <c r="K45" s="289" t="s">
        <v>6</v>
      </c>
      <c r="L45" s="290">
        <f>(L26/2000)</f>
        <v>0</v>
      </c>
      <c r="M45" s="289" t="s">
        <v>6</v>
      </c>
      <c r="N45" s="290">
        <f>(N26/2000)</f>
        <v>0</v>
      </c>
      <c r="O45" s="289" t="s">
        <v>6</v>
      </c>
      <c r="P45" s="290">
        <f>(P26/2000)</f>
        <v>0</v>
      </c>
      <c r="Q45" s="289" t="s">
        <v>6</v>
      </c>
      <c r="R45" s="290">
        <f>(R26/2000)</f>
        <v>0</v>
      </c>
      <c r="S45" s="289" t="s">
        <v>6</v>
      </c>
      <c r="T45" s="290">
        <f>(T26/2000)</f>
        <v>0</v>
      </c>
      <c r="U45" s="289" t="s">
        <v>6</v>
      </c>
      <c r="V45" s="290">
        <f>(V26/2000)</f>
        <v>0</v>
      </c>
    </row>
    <row r="46" spans="1:22" s="220" customFormat="1" ht="14" customHeight="1" x14ac:dyDescent="0.2">
      <c r="A46" s="338"/>
      <c r="B46" s="62" t="s">
        <v>154</v>
      </c>
      <c r="C46" s="300" t="s">
        <v>6</v>
      </c>
      <c r="D46" s="299" t="e">
        <f ca="1">TODAY()+(D44*365)</f>
        <v>#DIV/0!</v>
      </c>
      <c r="E46" s="300" t="s">
        <v>6</v>
      </c>
      <c r="F46" s="299" t="e">
        <f ca="1">TODAY()+(F44*365)</f>
        <v>#DIV/0!</v>
      </c>
      <c r="G46" s="300" t="s">
        <v>6</v>
      </c>
      <c r="H46" s="299" t="e">
        <f ca="1">TODAY()+(H44*365)</f>
        <v>#DIV/0!</v>
      </c>
      <c r="I46" s="300" t="s">
        <v>6</v>
      </c>
      <c r="J46" s="299" t="e">
        <f ca="1">TODAY()+(J44*365)</f>
        <v>#DIV/0!</v>
      </c>
      <c r="K46" s="300" t="s">
        <v>6</v>
      </c>
      <c r="L46" s="299" t="e">
        <f ca="1">TODAY()+(L44*365)</f>
        <v>#DIV/0!</v>
      </c>
      <c r="M46" s="300" t="s">
        <v>6</v>
      </c>
      <c r="N46" s="299" t="e">
        <f ca="1">TODAY()+(N44*365)</f>
        <v>#DIV/0!</v>
      </c>
      <c r="O46" s="300" t="s">
        <v>6</v>
      </c>
      <c r="P46" s="299" t="e">
        <f ca="1">TODAY()+(P44*365)</f>
        <v>#DIV/0!</v>
      </c>
      <c r="Q46" s="300" t="s">
        <v>6</v>
      </c>
      <c r="R46" s="299" t="e">
        <f ca="1">TODAY()+(R44*365)</f>
        <v>#DIV/0!</v>
      </c>
      <c r="S46" s="300" t="s">
        <v>6</v>
      </c>
      <c r="T46" s="299" t="e">
        <f ca="1">TODAY()+(T44*365)</f>
        <v>#DIV/0!</v>
      </c>
      <c r="U46" s="300" t="s">
        <v>6</v>
      </c>
      <c r="V46" s="299" t="e">
        <f ca="1">TODAY()+(V44*365)</f>
        <v>#DIV/0!</v>
      </c>
    </row>
    <row r="49" spans="1:22" s="220" customFormat="1" x14ac:dyDescent="0.2">
      <c r="A49" s="325">
        <f>SUM(D49:V49)</f>
        <v>0</v>
      </c>
      <c r="B49" s="284" t="s">
        <v>198</v>
      </c>
      <c r="C49" s="319"/>
      <c r="D49" s="319">
        <f>D40*D$7</f>
        <v>0</v>
      </c>
      <c r="E49" s="319"/>
      <c r="F49" s="319">
        <f>F40*F$7</f>
        <v>0</v>
      </c>
      <c r="G49" s="319"/>
      <c r="H49" s="319">
        <f>H40*H$7</f>
        <v>0</v>
      </c>
      <c r="I49" s="319"/>
      <c r="J49" s="319">
        <f>J40*J$7</f>
        <v>0</v>
      </c>
      <c r="K49" s="319"/>
      <c r="L49" s="319">
        <f>L40*L$7</f>
        <v>0</v>
      </c>
      <c r="M49" s="319"/>
      <c r="N49" s="319">
        <f>N40*N$7</f>
        <v>0</v>
      </c>
      <c r="O49" s="319"/>
      <c r="P49" s="319">
        <f>P40*P$7</f>
        <v>0</v>
      </c>
      <c r="Q49" s="319"/>
      <c r="R49" s="319">
        <f>R40*R$7</f>
        <v>0</v>
      </c>
      <c r="S49" s="319"/>
      <c r="T49" s="319">
        <f>T40*T$7</f>
        <v>0</v>
      </c>
      <c r="U49" s="319"/>
      <c r="V49" s="319">
        <f>V40*V$7</f>
        <v>0</v>
      </c>
    </row>
    <row r="50" spans="1:22" s="220" customFormat="1" x14ac:dyDescent="0.2">
      <c r="A50" s="325">
        <f>SUM(D50:V50)</f>
        <v>0</v>
      </c>
      <c r="B50" s="284" t="s">
        <v>197</v>
      </c>
      <c r="C50" s="319"/>
      <c r="D50" s="319">
        <f>D41*D$7</f>
        <v>0</v>
      </c>
      <c r="E50" s="319"/>
      <c r="F50" s="319">
        <f>F41*F$7</f>
        <v>0</v>
      </c>
      <c r="G50" s="319"/>
      <c r="H50" s="319">
        <f>H41*H$7</f>
        <v>0</v>
      </c>
      <c r="I50" s="319"/>
      <c r="J50" s="319">
        <f>J41*J$7</f>
        <v>0</v>
      </c>
      <c r="K50" s="319"/>
      <c r="L50" s="319">
        <f>L41*L$7</f>
        <v>0</v>
      </c>
      <c r="M50" s="319"/>
      <c r="N50" s="319">
        <f>N41*N$7</f>
        <v>0</v>
      </c>
      <c r="O50" s="319"/>
      <c r="P50" s="319">
        <f>P41*P$7</f>
        <v>0</v>
      </c>
      <c r="Q50" s="319"/>
      <c r="R50" s="319">
        <f>R41*R$7</f>
        <v>0</v>
      </c>
      <c r="S50" s="319"/>
      <c r="T50" s="319">
        <f>T41*T$7</f>
        <v>0</v>
      </c>
      <c r="U50" s="319"/>
      <c r="V50" s="319">
        <f>V41*V$7</f>
        <v>0</v>
      </c>
    </row>
    <row r="51" spans="1:22" s="291" customFormat="1" x14ac:dyDescent="0.2">
      <c r="A51" s="326">
        <f>SUM(D51:V51)</f>
        <v>0</v>
      </c>
      <c r="B51" s="296" t="s">
        <v>199</v>
      </c>
      <c r="C51" s="322"/>
      <c r="D51" s="322">
        <f>SUM(D49:D50)</f>
        <v>0</v>
      </c>
      <c r="E51" s="322"/>
      <c r="F51" s="322">
        <f>SUM(F49:F50)</f>
        <v>0</v>
      </c>
      <c r="G51" s="322"/>
      <c r="H51" s="322">
        <f>SUM(H49:H50)</f>
        <v>0</v>
      </c>
      <c r="I51" s="322"/>
      <c r="J51" s="322">
        <f>SUM(J49:J50)</f>
        <v>0</v>
      </c>
      <c r="K51" s="322"/>
      <c r="L51" s="322">
        <f>SUM(L49:L50)</f>
        <v>0</v>
      </c>
      <c r="M51" s="322"/>
      <c r="N51" s="322">
        <f>SUM(N49:N50)</f>
        <v>0</v>
      </c>
      <c r="O51" s="322"/>
      <c r="P51" s="322">
        <f>SUM(P49:P50)</f>
        <v>0</v>
      </c>
      <c r="Q51" s="322"/>
      <c r="R51" s="322">
        <f>SUM(R49:R50)</f>
        <v>0</v>
      </c>
      <c r="S51" s="322"/>
      <c r="T51" s="322">
        <f>SUM(T49:T50)</f>
        <v>0</v>
      </c>
      <c r="U51" s="322"/>
      <c r="V51" s="322">
        <f>SUM(V49:V50)</f>
        <v>0</v>
      </c>
    </row>
  </sheetData>
  <sheetProtection selectLockedCells="1"/>
  <mergeCells count="9">
    <mergeCell ref="A2:V2"/>
    <mergeCell ref="A3:V3"/>
    <mergeCell ref="A35:A38"/>
    <mergeCell ref="A39:A41"/>
    <mergeCell ref="A42:A46"/>
    <mergeCell ref="A29:A34"/>
    <mergeCell ref="A7:A18"/>
    <mergeCell ref="A19:A28"/>
    <mergeCell ref="A5:B6"/>
  </mergeCells>
  <phoneticPr fontId="31" type="noConversion"/>
  <conditionalFormatting sqref="A49:V51">
    <cfRule type="expression" dxfId="117" priority="61">
      <formula>MOD(ROW(),2)=0</formula>
    </cfRule>
  </conditionalFormatting>
  <conditionalFormatting sqref="B7:B18">
    <cfRule type="expression" dxfId="116" priority="23">
      <formula>MOD(ROW(),2)=0</formula>
    </cfRule>
  </conditionalFormatting>
  <conditionalFormatting sqref="B20:B28">
    <cfRule type="expression" dxfId="115" priority="32">
      <formula>MOD(ROW(),2)=0</formula>
    </cfRule>
  </conditionalFormatting>
  <conditionalFormatting sqref="B30:B34">
    <cfRule type="expression" dxfId="114" priority="30">
      <formula>MOD(ROW(),2)=0</formula>
    </cfRule>
  </conditionalFormatting>
  <conditionalFormatting sqref="B36:B38">
    <cfRule type="expression" dxfId="113" priority="29">
      <formula>MOD(ROW(),2)=0</formula>
    </cfRule>
  </conditionalFormatting>
  <conditionalFormatting sqref="B40:B41">
    <cfRule type="expression" dxfId="112" priority="28">
      <formula>MOD(ROW(),2)=0</formula>
    </cfRule>
  </conditionalFormatting>
  <conditionalFormatting sqref="B43:B46">
    <cfRule type="expression" dxfId="111" priority="25">
      <formula>MOD(ROW(),2)=0</formula>
    </cfRule>
  </conditionalFormatting>
  <conditionalFormatting sqref="C13">
    <cfRule type="expression" dxfId="110" priority="1115">
      <formula>MOD(ROW(),2)=0</formula>
    </cfRule>
  </conditionalFormatting>
  <conditionalFormatting sqref="C34">
    <cfRule type="expression" dxfId="109" priority="527">
      <formula>MOD(ROW(),2)=0</formula>
    </cfRule>
  </conditionalFormatting>
  <conditionalFormatting sqref="C36:D37">
    <cfRule type="expression" dxfId="108" priority="1042">
      <formula>MOD(ROW(),2)=0</formula>
    </cfRule>
  </conditionalFormatting>
  <conditionalFormatting sqref="C14:P18">
    <cfRule type="expression" dxfId="107" priority="246">
      <formula>MOD(ROW(),2)=0</formula>
    </cfRule>
  </conditionalFormatting>
  <conditionalFormatting sqref="C7:V12">
    <cfRule type="expression" dxfId="106" priority="98">
      <formula>MOD(ROW(),2)=0</formula>
    </cfRule>
  </conditionalFormatting>
  <conditionalFormatting sqref="C20:V28">
    <cfRule type="expression" dxfId="105" priority="60">
      <formula>MOD(ROW(),2)=0</formula>
    </cfRule>
  </conditionalFormatting>
  <conditionalFormatting sqref="C30:V32">
    <cfRule type="expression" dxfId="104" priority="71">
      <formula>MOD(ROW(),2)=0</formula>
    </cfRule>
  </conditionalFormatting>
  <conditionalFormatting sqref="C33:V33">
    <cfRule type="expression" dxfId="103" priority="88">
      <formula>MOD(ROW(),2)=0</formula>
    </cfRule>
  </conditionalFormatting>
  <conditionalFormatting sqref="C38:V38">
    <cfRule type="expression" dxfId="102" priority="1">
      <formula>MOD(ROW(),2)=0</formula>
    </cfRule>
  </conditionalFormatting>
  <conditionalFormatting sqref="C40:V41">
    <cfRule type="expression" dxfId="101" priority="85">
      <formula>MOD(ROW(),2)=0</formula>
    </cfRule>
  </conditionalFormatting>
  <conditionalFormatting sqref="C43:V45">
    <cfRule type="expression" dxfId="100" priority="70">
      <formula>MOD(ROW(),2)=0</formula>
    </cfRule>
  </conditionalFormatting>
  <conditionalFormatting sqref="D7:D18">
    <cfRule type="expression" dxfId="99" priority="687">
      <formula>MOD(ROW(),2)=0</formula>
    </cfRule>
  </conditionalFormatting>
  <conditionalFormatting sqref="D26:D28">
    <cfRule type="expression" dxfId="98" priority="1048">
      <formula>MOD(ROW(),2)=0</formula>
    </cfRule>
  </conditionalFormatting>
  <conditionalFormatting sqref="D33:D34">
    <cfRule type="expression" dxfId="97" priority="1031">
      <formula>MOD(ROW(),2)=0</formula>
    </cfRule>
  </conditionalFormatting>
  <conditionalFormatting sqref="E13">
    <cfRule type="expression" dxfId="96" priority="518">
      <formula>MOD(ROW(),2)=0</formula>
    </cfRule>
  </conditionalFormatting>
  <conditionalFormatting sqref="E34">
    <cfRule type="expression" dxfId="95" priority="475">
      <formula>MOD(ROW(),2)=0</formula>
    </cfRule>
  </conditionalFormatting>
  <conditionalFormatting sqref="E37">
    <cfRule type="expression" dxfId="94" priority="512">
      <formula>MOD(ROW(),2)=0</formula>
    </cfRule>
  </conditionalFormatting>
  <conditionalFormatting sqref="E36:V36">
    <cfRule type="expression" dxfId="93" priority="108">
      <formula>MOD(ROW(),2)=0</formula>
    </cfRule>
  </conditionalFormatting>
  <conditionalFormatting sqref="F7:F18">
    <cfRule type="expression" dxfId="92" priority="483">
      <formula>MOD(ROW(),2)=0</formula>
    </cfRule>
  </conditionalFormatting>
  <conditionalFormatting sqref="F26:F28">
    <cfRule type="expression" dxfId="91" priority="500">
      <formula>MOD(ROW(),2)=0</formula>
    </cfRule>
  </conditionalFormatting>
  <conditionalFormatting sqref="F33:F34">
    <cfRule type="expression" dxfId="90" priority="485">
      <formula>MOD(ROW(),2)=0</formula>
    </cfRule>
  </conditionalFormatting>
  <conditionalFormatting sqref="F36:F37">
    <cfRule type="expression" dxfId="89" priority="57">
      <formula>MOD(ROW(),2)=0</formula>
    </cfRule>
  </conditionalFormatting>
  <conditionalFormatting sqref="G13">
    <cfRule type="expression" dxfId="88" priority="466">
      <formula>MOD(ROW(),2)=0</formula>
    </cfRule>
  </conditionalFormatting>
  <conditionalFormatting sqref="G34">
    <cfRule type="expression" dxfId="87" priority="423">
      <formula>MOD(ROW(),2)=0</formula>
    </cfRule>
  </conditionalFormatting>
  <conditionalFormatting sqref="G37">
    <cfRule type="expression" dxfId="86" priority="460">
      <formula>MOD(ROW(),2)=0</formula>
    </cfRule>
  </conditionalFormatting>
  <conditionalFormatting sqref="H7:H18">
    <cfRule type="expression" dxfId="85" priority="431">
      <formula>MOD(ROW(),2)=0</formula>
    </cfRule>
  </conditionalFormatting>
  <conditionalFormatting sqref="H26:H28">
    <cfRule type="expression" dxfId="84" priority="448">
      <formula>MOD(ROW(),2)=0</formula>
    </cfRule>
  </conditionalFormatting>
  <conditionalFormatting sqref="H33:H34">
    <cfRule type="expression" dxfId="83" priority="433">
      <formula>MOD(ROW(),2)=0</formula>
    </cfRule>
  </conditionalFormatting>
  <conditionalFormatting sqref="H36:H37">
    <cfRule type="expression" dxfId="82" priority="55">
      <formula>MOD(ROW(),2)=0</formula>
    </cfRule>
  </conditionalFormatting>
  <conditionalFormatting sqref="I13">
    <cfRule type="expression" dxfId="81" priority="414">
      <formula>MOD(ROW(),2)=0</formula>
    </cfRule>
  </conditionalFormatting>
  <conditionalFormatting sqref="I34">
    <cfRule type="expression" dxfId="80" priority="371">
      <formula>MOD(ROW(),2)=0</formula>
    </cfRule>
  </conditionalFormatting>
  <conditionalFormatting sqref="I37">
    <cfRule type="expression" dxfId="79" priority="408">
      <formula>MOD(ROW(),2)=0</formula>
    </cfRule>
  </conditionalFormatting>
  <conditionalFormatting sqref="J7:J18">
    <cfRule type="expression" dxfId="78" priority="379">
      <formula>MOD(ROW(),2)=0</formula>
    </cfRule>
  </conditionalFormatting>
  <conditionalFormatting sqref="J26:J28">
    <cfRule type="expression" dxfId="77" priority="396">
      <formula>MOD(ROW(),2)=0</formula>
    </cfRule>
  </conditionalFormatting>
  <conditionalFormatting sqref="J33:J34">
    <cfRule type="expression" dxfId="76" priority="381">
      <formula>MOD(ROW(),2)=0</formula>
    </cfRule>
  </conditionalFormatting>
  <conditionalFormatting sqref="J36:J37">
    <cfRule type="expression" dxfId="75" priority="53">
      <formula>MOD(ROW(),2)=0</formula>
    </cfRule>
  </conditionalFormatting>
  <conditionalFormatting sqref="K13">
    <cfRule type="expression" dxfId="74" priority="362">
      <formula>MOD(ROW(),2)=0</formula>
    </cfRule>
  </conditionalFormatting>
  <conditionalFormatting sqref="K34">
    <cfRule type="expression" dxfId="73" priority="319">
      <formula>MOD(ROW(),2)=0</formula>
    </cfRule>
  </conditionalFormatting>
  <conditionalFormatting sqref="K37">
    <cfRule type="expression" dxfId="72" priority="356">
      <formula>MOD(ROW(),2)=0</formula>
    </cfRule>
  </conditionalFormatting>
  <conditionalFormatting sqref="L7:L18">
    <cfRule type="expression" dxfId="71" priority="327">
      <formula>MOD(ROW(),2)=0</formula>
    </cfRule>
  </conditionalFormatting>
  <conditionalFormatting sqref="L26:L28">
    <cfRule type="expression" dxfId="70" priority="344">
      <formula>MOD(ROW(),2)=0</formula>
    </cfRule>
  </conditionalFormatting>
  <conditionalFormatting sqref="L33:L34">
    <cfRule type="expression" dxfId="69" priority="329">
      <formula>MOD(ROW(),2)=0</formula>
    </cfRule>
  </conditionalFormatting>
  <conditionalFormatting sqref="L36:L37">
    <cfRule type="expression" dxfId="68" priority="51">
      <formula>MOD(ROW(),2)=0</formula>
    </cfRule>
  </conditionalFormatting>
  <conditionalFormatting sqref="M13">
    <cfRule type="expression" dxfId="67" priority="310">
      <formula>MOD(ROW(),2)=0</formula>
    </cfRule>
  </conditionalFormatting>
  <conditionalFormatting sqref="M34">
    <cfRule type="expression" dxfId="66" priority="267">
      <formula>MOD(ROW(),2)=0</formula>
    </cfRule>
  </conditionalFormatting>
  <conditionalFormatting sqref="M37">
    <cfRule type="expression" dxfId="65" priority="304">
      <formula>MOD(ROW(),2)=0</formula>
    </cfRule>
  </conditionalFormatting>
  <conditionalFormatting sqref="N7:N18">
    <cfRule type="expression" dxfId="64" priority="275">
      <formula>MOD(ROW(),2)=0</formula>
    </cfRule>
  </conditionalFormatting>
  <conditionalFormatting sqref="N26:N28">
    <cfRule type="expression" dxfId="63" priority="292">
      <formula>MOD(ROW(),2)=0</formula>
    </cfRule>
  </conditionalFormatting>
  <conditionalFormatting sqref="N33:N34">
    <cfRule type="expression" dxfId="62" priority="277">
      <formula>MOD(ROW(),2)=0</formula>
    </cfRule>
  </conditionalFormatting>
  <conditionalFormatting sqref="N36:N37">
    <cfRule type="expression" dxfId="61" priority="49">
      <formula>MOD(ROW(),2)=0</formula>
    </cfRule>
  </conditionalFormatting>
  <conditionalFormatting sqref="O13">
    <cfRule type="expression" dxfId="60" priority="258">
      <formula>MOD(ROW(),2)=0</formula>
    </cfRule>
  </conditionalFormatting>
  <conditionalFormatting sqref="O34">
    <cfRule type="expression" dxfId="59" priority="215">
      <formula>MOD(ROW(),2)=0</formula>
    </cfRule>
  </conditionalFormatting>
  <conditionalFormatting sqref="O37">
    <cfRule type="expression" dxfId="58" priority="252">
      <formula>MOD(ROW(),2)=0</formula>
    </cfRule>
  </conditionalFormatting>
  <conditionalFormatting sqref="P7:P18">
    <cfRule type="expression" dxfId="57" priority="223">
      <formula>MOD(ROW(),2)=0</formula>
    </cfRule>
  </conditionalFormatting>
  <conditionalFormatting sqref="P26:P28">
    <cfRule type="expression" dxfId="56" priority="240">
      <formula>MOD(ROW(),2)=0</formula>
    </cfRule>
  </conditionalFormatting>
  <conditionalFormatting sqref="P33:P34">
    <cfRule type="expression" dxfId="55" priority="225">
      <formula>MOD(ROW(),2)=0</formula>
    </cfRule>
  </conditionalFormatting>
  <conditionalFormatting sqref="P36:P37">
    <cfRule type="expression" dxfId="54" priority="47">
      <formula>MOD(ROW(),2)=0</formula>
    </cfRule>
  </conditionalFormatting>
  <conditionalFormatting sqref="Q13">
    <cfRule type="expression" dxfId="53" priority="206">
      <formula>MOD(ROW(),2)=0</formula>
    </cfRule>
  </conditionalFormatting>
  <conditionalFormatting sqref="Q15:Q16">
    <cfRule type="expression" dxfId="52" priority="196">
      <formula>MOD(ROW(),2)=0</formula>
    </cfRule>
  </conditionalFormatting>
  <conditionalFormatting sqref="Q34">
    <cfRule type="expression" dxfId="51" priority="163">
      <formula>MOD(ROW(),2)=0</formula>
    </cfRule>
  </conditionalFormatting>
  <conditionalFormatting sqref="Q37">
    <cfRule type="expression" dxfId="50" priority="200">
      <formula>MOD(ROW(),2)=0</formula>
    </cfRule>
  </conditionalFormatting>
  <conditionalFormatting sqref="Q14:T14 S15:S16">
    <cfRule type="expression" dxfId="49" priority="144">
      <formula>MOD(ROW(),2)=0</formula>
    </cfRule>
  </conditionalFormatting>
  <conditionalFormatting sqref="Q17:T18">
    <cfRule type="expression" dxfId="48" priority="142">
      <formula>MOD(ROW(),2)=0</formula>
    </cfRule>
  </conditionalFormatting>
  <conditionalFormatting sqref="R7:R18">
    <cfRule type="expression" dxfId="47" priority="171">
      <formula>MOD(ROW(),2)=0</formula>
    </cfRule>
  </conditionalFormatting>
  <conditionalFormatting sqref="R26:R28">
    <cfRule type="expression" dxfId="46" priority="188">
      <formula>MOD(ROW(),2)=0</formula>
    </cfRule>
  </conditionalFormatting>
  <conditionalFormatting sqref="R33:R34">
    <cfRule type="expression" dxfId="45" priority="173">
      <formula>MOD(ROW(),2)=0</formula>
    </cfRule>
  </conditionalFormatting>
  <conditionalFormatting sqref="R36:R37">
    <cfRule type="expression" dxfId="44" priority="45">
      <formula>MOD(ROW(),2)=0</formula>
    </cfRule>
  </conditionalFormatting>
  <conditionalFormatting sqref="S13">
    <cfRule type="expression" dxfId="43" priority="154">
      <formula>MOD(ROW(),2)=0</formula>
    </cfRule>
  </conditionalFormatting>
  <conditionalFormatting sqref="S34">
    <cfRule type="expression" dxfId="42" priority="111">
      <formula>MOD(ROW(),2)=0</formula>
    </cfRule>
  </conditionalFormatting>
  <conditionalFormatting sqref="S37">
    <cfRule type="expression" dxfId="41" priority="148">
      <formula>MOD(ROW(),2)=0</formula>
    </cfRule>
  </conditionalFormatting>
  <conditionalFormatting sqref="T7:T18">
    <cfRule type="expression" dxfId="40" priority="119">
      <formula>MOD(ROW(),2)=0</formula>
    </cfRule>
  </conditionalFormatting>
  <conditionalFormatting sqref="T26:T28">
    <cfRule type="expression" dxfId="39" priority="136">
      <formula>MOD(ROW(),2)=0</formula>
    </cfRule>
  </conditionalFormatting>
  <conditionalFormatting sqref="T33:T34">
    <cfRule type="expression" dxfId="38" priority="121">
      <formula>MOD(ROW(),2)=0</formula>
    </cfRule>
  </conditionalFormatting>
  <conditionalFormatting sqref="T36:T37">
    <cfRule type="expression" dxfId="37" priority="43">
      <formula>MOD(ROW(),2)=0</formula>
    </cfRule>
  </conditionalFormatting>
  <conditionalFormatting sqref="U13">
    <cfRule type="expression" dxfId="36" priority="102">
      <formula>MOD(ROW(),2)=0</formula>
    </cfRule>
  </conditionalFormatting>
  <conditionalFormatting sqref="U34">
    <cfRule type="expression" dxfId="35" priority="59">
      <formula>MOD(ROW(),2)=0</formula>
    </cfRule>
  </conditionalFormatting>
  <conditionalFormatting sqref="U37">
    <cfRule type="expression" dxfId="34" priority="96">
      <formula>MOD(ROW(),2)=0</formula>
    </cfRule>
  </conditionalFormatting>
  <conditionalFormatting sqref="U14:V18">
    <cfRule type="expression" dxfId="33" priority="90">
      <formula>MOD(ROW(),2)=0</formula>
    </cfRule>
  </conditionalFormatting>
  <conditionalFormatting sqref="V7:V18">
    <cfRule type="expression" dxfId="32" priority="67">
      <formula>MOD(ROW(),2)=0</formula>
    </cfRule>
  </conditionalFormatting>
  <conditionalFormatting sqref="V26:V28">
    <cfRule type="expression" dxfId="31" priority="84">
      <formula>MOD(ROW(),2)=0</formula>
    </cfRule>
  </conditionalFormatting>
  <conditionalFormatting sqref="V33:V34">
    <cfRule type="expression" dxfId="30" priority="69">
      <formula>MOD(ROW(),2)=0</formula>
    </cfRule>
  </conditionalFormatting>
  <conditionalFormatting sqref="V36:V37">
    <cfRule type="expression" dxfId="29" priority="41">
      <formula>MOD(ROW(),2)=0</formula>
    </cfRule>
  </conditionalFormatting>
  <printOptions horizontalCentered="1"/>
  <pageMargins left="0.25" right="0.25" top="0.75" bottom="0.75" header="0.3" footer="0.3"/>
  <pageSetup paperSize="8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4996-657D-A44F-8E20-6C03CD2D16A4}">
  <sheetPr>
    <tabColor rgb="FF00B0F0"/>
    <pageSetUpPr autoPageBreaks="0" fitToPage="1"/>
  </sheetPr>
  <dimension ref="A1:H60"/>
  <sheetViews>
    <sheetView showGridLines="0" view="pageLayout" zoomScale="107" zoomScalePageLayoutView="107" workbookViewId="0">
      <selection activeCell="B17" sqref="B17:B18"/>
    </sheetView>
  </sheetViews>
  <sheetFormatPr baseColWidth="10" defaultColWidth="8.83203125" defaultRowHeight="14" x14ac:dyDescent="0.2"/>
  <cols>
    <col min="1" max="1" width="10.33203125" customWidth="1"/>
    <col min="2" max="2" width="55.6640625" customWidth="1"/>
    <col min="3" max="4" width="19.33203125" customWidth="1"/>
    <col min="5" max="6" width="19.33203125" hidden="1" customWidth="1"/>
    <col min="7" max="7" width="30.33203125" customWidth="1"/>
    <col min="8" max="8" width="9.33203125" customWidth="1"/>
    <col min="9" max="9" width="1.33203125" customWidth="1"/>
    <col min="10" max="25" width="9.33203125" customWidth="1"/>
  </cols>
  <sheetData>
    <row r="1" spans="1:7" ht="4.5" customHeight="1" x14ac:dyDescent="0.2"/>
    <row r="2" spans="1:7" ht="31.5" customHeight="1" x14ac:dyDescent="0.5">
      <c r="A2" s="347" t="s">
        <v>200</v>
      </c>
      <c r="B2" s="347"/>
      <c r="C2" s="347"/>
      <c r="D2" s="347"/>
      <c r="E2" s="347"/>
      <c r="F2" s="347"/>
      <c r="G2" s="102"/>
    </row>
    <row r="3" spans="1:7" ht="24" customHeight="1" x14ac:dyDescent="0.4">
      <c r="A3" s="348" t="s">
        <v>201</v>
      </c>
      <c r="B3" s="348"/>
      <c r="C3" s="348"/>
      <c r="D3" s="348"/>
      <c r="E3" s="348"/>
      <c r="F3" s="348"/>
      <c r="G3" s="103"/>
    </row>
    <row r="4" spans="1:7" ht="6.75" customHeight="1" x14ac:dyDescent="0.4">
      <c r="A4" s="190"/>
      <c r="B4" s="190"/>
      <c r="C4" s="190"/>
      <c r="D4" s="190"/>
      <c r="E4" s="190"/>
      <c r="F4" s="190"/>
      <c r="G4" s="103"/>
    </row>
    <row r="5" spans="1:7" ht="25.5" customHeight="1" x14ac:dyDescent="0.2">
      <c r="A5" s="344" t="s">
        <v>133</v>
      </c>
      <c r="B5" s="344"/>
      <c r="C5" s="106" t="s">
        <v>119</v>
      </c>
      <c r="D5" s="22" t="s">
        <v>202</v>
      </c>
      <c r="E5" s="105" t="s">
        <v>13</v>
      </c>
      <c r="F5" s="156" t="s">
        <v>14</v>
      </c>
    </row>
    <row r="6" spans="1:7" ht="16.5" customHeight="1" x14ac:dyDescent="0.2">
      <c r="A6" s="345"/>
      <c r="B6" s="345"/>
      <c r="C6" s="192">
        <f>C21</f>
        <v>0</v>
      </c>
      <c r="D6" s="193">
        <f>D21</f>
        <v>0</v>
      </c>
      <c r="E6" s="94" t="s">
        <v>15</v>
      </c>
      <c r="F6" s="157" t="s">
        <v>16</v>
      </c>
    </row>
    <row r="7" spans="1:7" s="8" customFormat="1" ht="19.5" customHeight="1" x14ac:dyDescent="0.2">
      <c r="A7" s="337" t="s">
        <v>133</v>
      </c>
      <c r="B7" s="261" t="s">
        <v>123</v>
      </c>
      <c r="C7" s="350" t="s">
        <v>210</v>
      </c>
      <c r="D7" s="350"/>
      <c r="E7" s="158">
        <f>D7</f>
        <v>0</v>
      </c>
      <c r="F7" s="158">
        <v>100</v>
      </c>
      <c r="G7"/>
    </row>
    <row r="8" spans="1:7" s="8" customFormat="1" ht="19.5" customHeight="1" x14ac:dyDescent="0.2">
      <c r="A8" s="337"/>
      <c r="B8" s="261" t="s">
        <v>203</v>
      </c>
      <c r="C8" s="351"/>
      <c r="D8" s="351"/>
      <c r="E8" s="159">
        <v>19</v>
      </c>
      <c r="F8" s="159">
        <v>6</v>
      </c>
      <c r="G8"/>
    </row>
    <row r="9" spans="1:7" s="8" customFormat="1" ht="19.5" customHeight="1" x14ac:dyDescent="0.2">
      <c r="A9" s="337"/>
      <c r="B9" s="251" t="s">
        <v>125</v>
      </c>
      <c r="C9" s="351"/>
      <c r="D9" s="351"/>
      <c r="E9" s="158">
        <v>1</v>
      </c>
      <c r="F9" s="160">
        <v>1</v>
      </c>
      <c r="G9"/>
    </row>
    <row r="10" spans="1:7" s="8" customFormat="1" ht="19.5" customHeight="1" x14ac:dyDescent="0.2">
      <c r="A10" s="337"/>
      <c r="B10" s="40" t="s">
        <v>126</v>
      </c>
      <c r="C10" s="351"/>
      <c r="D10" s="351"/>
      <c r="E10" s="158">
        <v>100000</v>
      </c>
      <c r="F10" s="57">
        <v>25000</v>
      </c>
      <c r="G10"/>
    </row>
    <row r="11" spans="1:7" s="8" customFormat="1" ht="19.5" customHeight="1" x14ac:dyDescent="0.2">
      <c r="A11" s="337"/>
      <c r="B11" s="251" t="s">
        <v>204</v>
      </c>
      <c r="C11" s="351"/>
      <c r="D11" s="351"/>
      <c r="E11" s="161"/>
      <c r="F11" s="161"/>
      <c r="G11"/>
    </row>
    <row r="12" spans="1:7" s="8" customFormat="1" ht="19.5" customHeight="1" x14ac:dyDescent="0.2">
      <c r="A12" s="337"/>
      <c r="B12" s="40" t="s">
        <v>127</v>
      </c>
      <c r="C12" s="351"/>
      <c r="D12" s="351"/>
      <c r="E12" s="162">
        <v>0</v>
      </c>
      <c r="F12" s="162">
        <v>0</v>
      </c>
      <c r="G12"/>
    </row>
    <row r="13" spans="1:7" s="8" customFormat="1" ht="19.5" customHeight="1" x14ac:dyDescent="0.2">
      <c r="A13" s="337"/>
      <c r="B13" s="40" t="s">
        <v>128</v>
      </c>
      <c r="C13" s="351"/>
      <c r="D13" s="351"/>
      <c r="E13" s="57">
        <f>D13</f>
        <v>0</v>
      </c>
      <c r="F13" s="57">
        <f>E13</f>
        <v>0</v>
      </c>
      <c r="G13"/>
    </row>
    <row r="14" spans="1:7" s="8" customFormat="1" ht="19.5" customHeight="1" x14ac:dyDescent="0.2">
      <c r="A14" s="337"/>
      <c r="B14" s="40" t="s">
        <v>129</v>
      </c>
      <c r="C14" s="351"/>
      <c r="D14" s="351"/>
      <c r="E14" s="163">
        <f>D14</f>
        <v>0</v>
      </c>
      <c r="F14" s="163">
        <f>D14</f>
        <v>0</v>
      </c>
      <c r="G14"/>
    </row>
    <row r="15" spans="1:7" s="8" customFormat="1" ht="19.5" customHeight="1" x14ac:dyDescent="0.2">
      <c r="A15" s="337"/>
      <c r="B15" s="40" t="s">
        <v>130</v>
      </c>
      <c r="C15" s="351"/>
      <c r="D15" s="351"/>
      <c r="E15" s="163">
        <f>D15</f>
        <v>0</v>
      </c>
      <c r="F15" s="163">
        <v>0</v>
      </c>
      <c r="G15"/>
    </row>
    <row r="16" spans="1:7" s="8" customFormat="1" ht="19.5" customHeight="1" x14ac:dyDescent="0.2">
      <c r="A16" s="337"/>
      <c r="B16" s="40" t="s">
        <v>131</v>
      </c>
      <c r="C16" s="351"/>
      <c r="D16" s="351"/>
      <c r="E16" s="163">
        <f>D16</f>
        <v>0</v>
      </c>
      <c r="F16" s="163">
        <v>0</v>
      </c>
      <c r="G16"/>
    </row>
    <row r="17" spans="1:8" s="8" customFormat="1" ht="19.5" customHeight="1" x14ac:dyDescent="0.2">
      <c r="A17" s="337"/>
      <c r="B17" s="222" t="s">
        <v>211</v>
      </c>
      <c r="C17" s="351"/>
      <c r="D17" s="351"/>
      <c r="E17" s="164">
        <v>0</v>
      </c>
      <c r="F17" s="164">
        <v>0</v>
      </c>
      <c r="G17"/>
    </row>
    <row r="18" spans="1:8" s="8" customFormat="1" ht="19.5" customHeight="1" x14ac:dyDescent="0.2">
      <c r="A18" s="337"/>
      <c r="B18" s="222" t="s">
        <v>212</v>
      </c>
      <c r="C18" s="352"/>
      <c r="D18" s="352"/>
      <c r="E18" s="164">
        <v>0</v>
      </c>
      <c r="F18" s="164">
        <v>0</v>
      </c>
      <c r="G18"/>
    </row>
    <row r="19" spans="1:8" s="8" customFormat="1" ht="19.5" customHeight="1" x14ac:dyDescent="0.2">
      <c r="A19" s="349" t="s">
        <v>135</v>
      </c>
      <c r="B19" s="353" t="s">
        <v>134</v>
      </c>
      <c r="C19" s="353"/>
      <c r="D19" s="353"/>
      <c r="E19" s="199"/>
      <c r="F19" s="199"/>
      <c r="G19"/>
    </row>
    <row r="20" spans="1:8" s="8" customFormat="1" ht="19.5" customHeight="1" x14ac:dyDescent="0.2">
      <c r="A20" s="349"/>
      <c r="B20" s="40" t="s">
        <v>136</v>
      </c>
      <c r="C20" s="231">
        <f>'Valaisinpositiot projekti'!C20+'Valaisinpositiot projekti'!E20+'Valaisinpositiot projekti'!G20+'Valaisinpositiot projekti'!I20+'Valaisinpositiot projekti'!K20+'Valaisinpositiot projekti'!M20+'Valaisinpositiot projekti'!O20+'Valaisinpositiot projekti'!Q20+'Valaisinpositiot projekti'!S20+'Valaisinpositiot projekti'!U20</f>
        <v>0</v>
      </c>
      <c r="D20" s="231">
        <f>'Valaisinpositiot projekti'!D20+'Valaisinpositiot projekti'!F20+'Valaisinpositiot projekti'!H20+'Valaisinpositiot projekti'!J20+'Valaisinpositiot projekti'!L20+'Valaisinpositiot projekti'!N20+'Valaisinpositiot projekti'!P20+'Valaisinpositiot projekti'!R20+'Valaisinpositiot projekti'!T20+'Valaisinpositiot projekti'!V20</f>
        <v>0</v>
      </c>
      <c r="E20" s="101">
        <f>((((E8*E9*E12)+(E8*E9))*E7)/1000)*(1-E17)*(1-E18)</f>
        <v>0</v>
      </c>
      <c r="F20" s="101">
        <f>((((F8*F9*F12)+(F8*F9))*F7)/1000)*(1-F17)*(1-F18)</f>
        <v>0.6</v>
      </c>
      <c r="G20"/>
    </row>
    <row r="21" spans="1:8" s="8" customFormat="1" ht="19.5" customHeight="1" x14ac:dyDescent="0.2">
      <c r="A21" s="349"/>
      <c r="B21" s="40" t="s">
        <v>137</v>
      </c>
      <c r="C21" s="232">
        <f>'Valaisinpositiot projekti'!C25+'Valaisinpositiot projekti'!E25+'Valaisinpositiot projekti'!G25+'Valaisinpositiot projekti'!I25+'Valaisinpositiot projekti'!K25+'Valaisinpositiot projekti'!M25+'Valaisinpositiot projekti'!O25+'Valaisinpositiot projekti'!Q25+'Valaisinpositiot projekti'!S25+'Valaisinpositiot projekti'!U25</f>
        <v>0</v>
      </c>
      <c r="D21" s="232">
        <f>'Valaisinpositiot projekti'!D25+'Valaisinpositiot projekti'!F25+'Valaisinpositiot projekti'!H25+'Valaisinpositiot projekti'!J25+'Valaisinpositiot projekti'!L25+'Valaisinpositiot projekti'!N25+'Valaisinpositiot projekti'!P25+'Valaisinpositiot projekti'!R25+'Valaisinpositiot projekti'!T25+'Valaisinpositiot projekti'!V25</f>
        <v>0</v>
      </c>
      <c r="E21" s="58">
        <f>(E20*E13)</f>
        <v>0</v>
      </c>
      <c r="F21" s="58">
        <f>(F20*F13)</f>
        <v>0</v>
      </c>
      <c r="G21"/>
    </row>
    <row r="22" spans="1:8" s="8" customFormat="1" ht="19.5" customHeight="1" x14ac:dyDescent="0.2">
      <c r="A22" s="349"/>
      <c r="B22" s="40" t="s">
        <v>138</v>
      </c>
      <c r="C22" s="232">
        <f>C21-C21</f>
        <v>0</v>
      </c>
      <c r="D22" s="232">
        <f>C21-D21</f>
        <v>0</v>
      </c>
      <c r="E22" s="58">
        <f>C21-E21</f>
        <v>0</v>
      </c>
      <c r="F22" s="58">
        <f>C21-F21</f>
        <v>0</v>
      </c>
      <c r="G22"/>
    </row>
    <row r="23" spans="1:8" s="8" customFormat="1" ht="19.5" customHeight="1" x14ac:dyDescent="0.2">
      <c r="A23" s="349"/>
      <c r="B23" s="40" t="s">
        <v>139</v>
      </c>
      <c r="C23" s="302" t="e">
        <f>'Valaisinpositiot projekti'!C36+'Valaisinpositiot projekti'!E36+'Valaisinpositiot projekti'!G36+'Valaisinpositiot projekti'!I36+'Valaisinpositiot projekti'!K36+'Valaisinpositiot projekti'!M36+'Valaisinpositiot projekti'!O36+'Valaisinpositiot projekti'!Q36+'Valaisinpositiot projekti'!S36+'Valaisinpositiot projekti'!U36</f>
        <v>#DIV/0!</v>
      </c>
      <c r="D23" s="302" t="e">
        <f>'Valaisinpositiot projekti'!D36+'Valaisinpositiot projekti'!F36+'Valaisinpositiot projekti'!H36+'Valaisinpositiot projekti'!J36+'Valaisinpositiot projekti'!L36+'Valaisinpositiot projekti'!N36+'Valaisinpositiot projekti'!P36+'Valaisinpositiot projekti'!R36+'Valaisinpositiot projekti'!T36+'Valaisinpositiot projekti'!V36</f>
        <v>#DIV/0!</v>
      </c>
      <c r="E23" s="163">
        <f>E21*E14</f>
        <v>0</v>
      </c>
      <c r="F23" s="163">
        <f>F21*F14</f>
        <v>0</v>
      </c>
      <c r="G23"/>
    </row>
    <row r="24" spans="1:8" s="8" customFormat="1" ht="19.5" customHeight="1" x14ac:dyDescent="0.2">
      <c r="A24" s="349"/>
      <c r="B24" s="40" t="s">
        <v>140</v>
      </c>
      <c r="C24" s="302" t="e">
        <f>'Valaisinpositiot projekti'!C37+'Valaisinpositiot projekti'!E37+'Valaisinpositiot projekti'!G37+'Valaisinpositiot projekti'!I37+'Valaisinpositiot projekti'!K37+'Valaisinpositiot projekti'!M37+'Valaisinpositiot projekti'!O37+'Valaisinpositiot projekti'!Q37+'Valaisinpositiot projekti'!S37+'Valaisinpositiot projekti'!U37</f>
        <v>#DIV/0!</v>
      </c>
      <c r="D24" s="302" t="e">
        <f>'Valaisinpositiot projekti'!D37+'Valaisinpositiot projekti'!F37+'Valaisinpositiot projekti'!H37+'Valaisinpositiot projekti'!J37+'Valaisinpositiot projekti'!L37+'Valaisinpositiot projekti'!N37+'Valaisinpositiot projekti'!P37+'Valaisinpositiot projekti'!R37+'Valaisinpositiot projekti'!T37+'Valaisinpositiot projekti'!V37</f>
        <v>#DIV/0!</v>
      </c>
      <c r="E24" s="163" t="e">
        <f>C23-E23</f>
        <v>#DIV/0!</v>
      </c>
      <c r="F24" s="163" t="e">
        <f>C23-F23</f>
        <v>#DIV/0!</v>
      </c>
      <c r="G24"/>
    </row>
    <row r="25" spans="1:8" s="8" customFormat="1" ht="19.5" customHeight="1" x14ac:dyDescent="0.2">
      <c r="A25" s="346" t="s">
        <v>142</v>
      </c>
      <c r="B25" s="336" t="s">
        <v>141</v>
      </c>
      <c r="C25" s="336"/>
      <c r="D25" s="336"/>
      <c r="E25" s="336"/>
      <c r="F25" s="336"/>
      <c r="G25"/>
    </row>
    <row r="26" spans="1:8" ht="19.5" customHeight="1" x14ac:dyDescent="0.2">
      <c r="A26" s="346"/>
      <c r="B26" s="251" t="s">
        <v>2</v>
      </c>
      <c r="C26" s="234" t="e">
        <f>('Valaisinpositiot projekti'!C30+'Valaisinpositiot projekti'!E30+'Valaisinpositiot projekti'!G30+'Valaisinpositiot projekti'!I30+'Valaisinpositiot projekti'!K30+'Valaisinpositiot projekti'!M30+'Valaisinpositiot projekti'!O30+'Valaisinpositiot projekti'!Q30+'Valaisinpositiot projekti'!S30+'Valaisinpositiot projekti'!U30)/10</f>
        <v>#DIV/0!</v>
      </c>
      <c r="D26" s="234" t="e">
        <f>('Valaisinpositiot projekti'!D30+'Valaisinpositiot projekti'!F30+'Valaisinpositiot projekti'!H30+'Valaisinpositiot projekti'!J30+'Valaisinpositiot projekti'!L30+'Valaisinpositiot projekti'!N30+'Valaisinpositiot projekti'!P30+'Valaisinpositiot projekti'!R30+'Valaisinpositiot projekti'!T30+'Valaisinpositiot projekti'!V30)/10</f>
        <v>#DIV/0!</v>
      </c>
      <c r="E26" s="60" t="e">
        <f>E10/E13</f>
        <v>#DIV/0!</v>
      </c>
      <c r="F26" s="60" t="e">
        <f>F10/F13</f>
        <v>#DIV/0!</v>
      </c>
    </row>
    <row r="27" spans="1:8" ht="19.5" hidden="1" customHeight="1" x14ac:dyDescent="0.2">
      <c r="A27" s="346"/>
      <c r="B27" s="251" t="s">
        <v>29</v>
      </c>
      <c r="C27" s="234" t="s">
        <v>24</v>
      </c>
      <c r="D27" s="235" t="e">
        <f>VLOOKUP(D11,'L-faktor'!$C$1:$H$5,6,)</f>
        <v>#N/A</v>
      </c>
      <c r="E27" s="167" t="e">
        <f>VLOOKUP(E11,'L-faktor'!$C$1:$H$5,6,)</f>
        <v>#N/A</v>
      </c>
      <c r="F27" s="167" t="e">
        <f>VLOOKUP(F11,'L-faktor'!$C$1:$H$5,6,)</f>
        <v>#N/A</v>
      </c>
      <c r="G27" s="155" t="s">
        <v>25</v>
      </c>
    </row>
    <row r="28" spans="1:8" ht="19.5" hidden="1" customHeight="1" x14ac:dyDescent="0.2">
      <c r="A28" s="346"/>
      <c r="B28" s="251" t="s">
        <v>26</v>
      </c>
      <c r="C28" s="234" t="s">
        <v>24</v>
      </c>
      <c r="D28" s="234" t="e">
        <f>ROUND((D7/D27),0)</f>
        <v>#N/A</v>
      </c>
      <c r="E28" s="166" t="e">
        <f>ROUND((E7/E27),0)</f>
        <v>#N/A</v>
      </c>
      <c r="F28" s="166" t="e">
        <f>ROUND((F7/F27),0)</f>
        <v>#N/A</v>
      </c>
      <c r="G28" s="155" t="s">
        <v>25</v>
      </c>
    </row>
    <row r="29" spans="1:8" ht="19.5" hidden="1" customHeight="1" x14ac:dyDescent="0.2">
      <c r="A29" s="346"/>
      <c r="B29" s="251" t="s">
        <v>27</v>
      </c>
      <c r="C29" s="248" t="s">
        <v>24</v>
      </c>
      <c r="D29" s="249"/>
      <c r="E29" s="158"/>
      <c r="F29" s="158"/>
    </row>
    <row r="30" spans="1:8" ht="19.5" customHeight="1" x14ac:dyDescent="0.2">
      <c r="A30" s="346"/>
      <c r="B30" s="251" t="s">
        <v>3</v>
      </c>
      <c r="C30" s="302" t="e">
        <f>('Valaisinpositiot projekti'!C34+'Valaisinpositiot projekti'!E34+'Valaisinpositiot projekti'!G34+'Valaisinpositiot projekti'!I34+'Valaisinpositiot projekti'!K34+'Valaisinpositiot projekti'!M34+'Valaisinpositiot projekti'!O34+'Valaisinpositiot projekti'!Q34+'Valaisinpositiot projekti'!S34+'Valaisinpositiot projekti'!U34)/10</f>
        <v>#DIV/0!</v>
      </c>
      <c r="D30" s="302" t="e">
        <f>('Valaisinpositiot projekti'!D34+'Valaisinpositiot projekti'!F34+'Valaisinpositiot projekti'!H34+'Valaisinpositiot projekti'!J34+'Valaisinpositiot projekti'!L34+'Valaisinpositiot projekti'!N34+'Valaisinpositiot projekti'!P34+'Valaisinpositiot projekti'!R34+'Valaisinpositiot projekti'!T34+'Valaisinpositiot projekti'!V34)/10</f>
        <v>#DIV/0!</v>
      </c>
      <c r="E30" s="165" t="e">
        <f>(((E15+E16)*E9)*E7)*(10/E26)</f>
        <v>#DIV/0!</v>
      </c>
      <c r="F30" s="165" t="e">
        <f>(((F15+F16)*F9)*F7)*(10/F26)</f>
        <v>#DIV/0!</v>
      </c>
    </row>
    <row r="31" spans="1:8" ht="19.5" customHeight="1" x14ac:dyDescent="0.2">
      <c r="A31" s="354" t="s">
        <v>143</v>
      </c>
      <c r="B31" s="191" t="s">
        <v>144</v>
      </c>
      <c r="C31" s="106" t="s">
        <v>119</v>
      </c>
      <c r="D31" s="168" t="s">
        <v>205</v>
      </c>
      <c r="E31" s="169" t="s">
        <v>28</v>
      </c>
      <c r="F31" s="170" t="s">
        <v>28</v>
      </c>
    </row>
    <row r="32" spans="1:8" ht="19.5" customHeight="1" x14ac:dyDescent="0.2">
      <c r="A32" s="354"/>
      <c r="B32" s="40" t="s">
        <v>145</v>
      </c>
      <c r="C32" s="303" t="e">
        <f>'Valaisinpositiot projekti'!C36+'Valaisinpositiot projekti'!E36+'Valaisinpositiot projekti'!G36+'Valaisinpositiot projekti'!I36+'Valaisinpositiot projekti'!K36+'Valaisinpositiot projekti'!M36+'Valaisinpositiot projekti'!O36+'Valaisinpositiot projekti'!Q36+'Valaisinpositiot projekti'!S36+'Valaisinpositiot projekti'!U36</f>
        <v>#DIV/0!</v>
      </c>
      <c r="D32" s="302" t="e">
        <f>'Valaisinpositiot projekti'!D36+'Valaisinpositiot projekti'!F36+'Valaisinpositiot projekti'!H36+'Valaisinpositiot projekti'!J36+'Valaisinpositiot projekti'!L36+'Valaisinpositiot projekti'!N36+'Valaisinpositiot projekti'!P36+'Valaisinpositiot projekti'!R36+'Valaisinpositiot projekti'!T36+'Valaisinpositiot projekti'!V36</f>
        <v>#DIV/0!</v>
      </c>
      <c r="E32" s="171" t="e">
        <f>E23+(E30/(E26*2))</f>
        <v>#DIV/0!</v>
      </c>
      <c r="F32" s="171" t="e">
        <f>F23+(F30/(F26*2))</f>
        <v>#DIV/0!</v>
      </c>
      <c r="H32" s="75"/>
    </row>
    <row r="33" spans="1:8" ht="19.5" customHeight="1" x14ac:dyDescent="0.2">
      <c r="A33" s="354"/>
      <c r="B33" s="40" t="s">
        <v>146</v>
      </c>
      <c r="C33" s="303" t="e">
        <f>$C$32-C32</f>
        <v>#DIV/0!</v>
      </c>
      <c r="D33" s="302" t="e">
        <f>$C$32-D32</f>
        <v>#DIV/0!</v>
      </c>
      <c r="E33" s="171" t="e">
        <f>$C$32-E32</f>
        <v>#DIV/0!</v>
      </c>
      <c r="F33" s="171" t="e">
        <f>$C$32-F32</f>
        <v>#DIV/0!</v>
      </c>
      <c r="H33" s="75"/>
    </row>
    <row r="34" spans="1:8" ht="19.5" customHeight="1" x14ac:dyDescent="0.2">
      <c r="A34" s="354"/>
      <c r="B34" s="62" t="s">
        <v>147</v>
      </c>
      <c r="C34" s="172">
        <v>0</v>
      </c>
      <c r="D34" s="297" t="e">
        <f>($C$32-D32)/$C$32</f>
        <v>#DIV/0!</v>
      </c>
      <c r="E34" s="173" t="e">
        <f>($C$32-E32)/$C$32</f>
        <v>#DIV/0!</v>
      </c>
      <c r="F34" s="173" t="e">
        <f>($C$32-F32)/$C$32</f>
        <v>#DIV/0!</v>
      </c>
    </row>
    <row r="35" spans="1:8" ht="22.5" customHeight="1" x14ac:dyDescent="0.2">
      <c r="A35" s="355" t="s">
        <v>4</v>
      </c>
      <c r="B35" s="329" t="s">
        <v>5</v>
      </c>
      <c r="C35" s="329"/>
      <c r="D35" s="329"/>
      <c r="E35" s="329"/>
      <c r="F35" s="329"/>
    </row>
    <row r="36" spans="1:8" ht="22.5" customHeight="1" x14ac:dyDescent="0.2">
      <c r="A36" s="355"/>
      <c r="B36" s="62" t="s">
        <v>206</v>
      </c>
      <c r="C36" s="240"/>
      <c r="D36" s="304">
        <f>'Valaisinpositiot projekti'!A49</f>
        <v>0</v>
      </c>
      <c r="E36" s="174">
        <v>755</v>
      </c>
      <c r="F36" s="174">
        <v>200</v>
      </c>
      <c r="H36" s="75"/>
    </row>
    <row r="37" spans="1:8" ht="22.5" customHeight="1" x14ac:dyDescent="0.2">
      <c r="A37" s="355"/>
      <c r="B37" s="40" t="s">
        <v>207</v>
      </c>
      <c r="C37" s="243"/>
      <c r="D37" s="304">
        <f>'Valaisinpositiot projekti'!A50</f>
        <v>0</v>
      </c>
      <c r="E37" s="163">
        <v>300</v>
      </c>
      <c r="F37" s="163">
        <v>450</v>
      </c>
      <c r="H37" s="75"/>
    </row>
    <row r="38" spans="1:8" ht="19.5" customHeight="1" x14ac:dyDescent="0.2">
      <c r="A38" s="356" t="s">
        <v>208</v>
      </c>
      <c r="B38" s="357" t="s">
        <v>150</v>
      </c>
      <c r="C38" s="357"/>
      <c r="D38" s="357"/>
      <c r="E38" s="298"/>
      <c r="F38" s="298"/>
    </row>
    <row r="39" spans="1:8" ht="19.5" customHeight="1" x14ac:dyDescent="0.2">
      <c r="A39" s="356"/>
      <c r="B39" s="40" t="s">
        <v>151</v>
      </c>
      <c r="C39" s="302">
        <v>0</v>
      </c>
      <c r="D39" s="302">
        <f>D36+D37</f>
        <v>0</v>
      </c>
      <c r="E39" s="163" t="e">
        <f>((E37+E36+#REF!)*E7)-#REF!</f>
        <v>#REF!</v>
      </c>
      <c r="F39" s="163" t="e">
        <f>((F37+F36+#REF!)*F7)-#REF!</f>
        <v>#REF!</v>
      </c>
      <c r="H39" s="75"/>
    </row>
    <row r="40" spans="1:8" ht="19.5" customHeight="1" x14ac:dyDescent="0.2">
      <c r="A40" s="356"/>
      <c r="B40" s="62" t="s">
        <v>152</v>
      </c>
      <c r="C40" s="244" t="s">
        <v>6</v>
      </c>
      <c r="D40" s="245" t="e">
        <f>D39/D33</f>
        <v>#DIV/0!</v>
      </c>
      <c r="E40" s="175" t="e">
        <f>E39/E33</f>
        <v>#REF!</v>
      </c>
      <c r="F40" s="175" t="e">
        <f>F39/F33</f>
        <v>#REF!</v>
      </c>
    </row>
    <row r="41" spans="1:8" ht="19.5" customHeight="1" x14ac:dyDescent="0.2">
      <c r="A41" s="356"/>
      <c r="B41" s="40" t="s">
        <v>164</v>
      </c>
      <c r="C41" s="246" t="s">
        <v>6</v>
      </c>
      <c r="D41" s="247">
        <f>(D22*300/1000/1000)</f>
        <v>0</v>
      </c>
      <c r="E41" s="176">
        <f>(E22/2000)</f>
        <v>0</v>
      </c>
      <c r="F41" s="176">
        <f>(F22/2000)</f>
        <v>0</v>
      </c>
      <c r="G41" s="220" t="s">
        <v>7</v>
      </c>
    </row>
    <row r="42" spans="1:8" x14ac:dyDescent="0.2">
      <c r="A42" s="356"/>
      <c r="B42" s="62" t="s">
        <v>154</v>
      </c>
      <c r="C42" s="177" t="s">
        <v>6</v>
      </c>
      <c r="D42" s="259" t="e">
        <f ca="1">TODAY()+(D40*365)</f>
        <v>#DIV/0!</v>
      </c>
      <c r="E42" s="178" t="e">
        <f ca="1">TODAY()+(E40*365)</f>
        <v>#REF!</v>
      </c>
      <c r="F42" s="179" t="e">
        <f ca="1">TODAY()+(F40*365)</f>
        <v>#REF!</v>
      </c>
    </row>
    <row r="45" spans="1:8" x14ac:dyDescent="0.2">
      <c r="A45" t="s">
        <v>8</v>
      </c>
      <c r="C45" s="306"/>
      <c r="D45" s="306"/>
    </row>
    <row r="46" spans="1:8" x14ac:dyDescent="0.2">
      <c r="A46" t="s">
        <v>9</v>
      </c>
      <c r="C46" s="306" t="e">
        <f>C32</f>
        <v>#DIV/0!</v>
      </c>
      <c r="D46" s="306" t="e">
        <f>D32</f>
        <v>#DIV/0!</v>
      </c>
      <c r="E46" s="92" t="e">
        <f>E32</f>
        <v>#DIV/0!</v>
      </c>
      <c r="F46" s="92" t="e">
        <f>F32</f>
        <v>#DIV/0!</v>
      </c>
    </row>
    <row r="47" spans="1:8" x14ac:dyDescent="0.2">
      <c r="A47" t="s">
        <v>10</v>
      </c>
      <c r="B47" s="78"/>
      <c r="C47" s="323" t="e">
        <f>-C32</f>
        <v>#DIV/0!</v>
      </c>
      <c r="D47" s="323">
        <f>-D39</f>
        <v>0</v>
      </c>
      <c r="E47" s="78" t="e">
        <f>-E39</f>
        <v>#REF!</v>
      </c>
      <c r="F47" s="91" t="e">
        <f>-F39</f>
        <v>#REF!</v>
      </c>
    </row>
    <row r="48" spans="1:8" x14ac:dyDescent="0.2">
      <c r="B48" s="76"/>
      <c r="C48" s="324" t="e">
        <f>C33</f>
        <v>#DIV/0!</v>
      </c>
      <c r="D48" s="324" t="e">
        <f>D33</f>
        <v>#DIV/0!</v>
      </c>
      <c r="E48" s="76" t="e">
        <f>E33</f>
        <v>#DIV/0!</v>
      </c>
      <c r="F48" s="76" t="e">
        <f>F33</f>
        <v>#DIV/0!</v>
      </c>
    </row>
    <row r="49" spans="1:6" x14ac:dyDescent="0.2">
      <c r="A49" s="80" t="s">
        <v>11</v>
      </c>
      <c r="C49" s="306"/>
      <c r="D49" s="306"/>
    </row>
    <row r="50" spans="1:6" x14ac:dyDescent="0.2">
      <c r="A50">
        <v>1</v>
      </c>
      <c r="B50" s="77"/>
      <c r="C50" s="309">
        <f>C6</f>
        <v>0</v>
      </c>
      <c r="D50" s="309">
        <f>D6</f>
        <v>0</v>
      </c>
      <c r="E50" s="77" t="str">
        <f>E6</f>
        <v>19W Rax (on/off)</v>
      </c>
      <c r="F50" s="90" t="str">
        <f>F6</f>
        <v>Løsning 2</v>
      </c>
    </row>
    <row r="51" spans="1:6" x14ac:dyDescent="0.2">
      <c r="A51">
        <v>2</v>
      </c>
      <c r="C51" s="306">
        <v>0</v>
      </c>
      <c r="D51" s="306" t="e">
        <f>D47+D$48</f>
        <v>#DIV/0!</v>
      </c>
      <c r="E51" s="79" t="e">
        <f>E47+E$48</f>
        <v>#REF!</v>
      </c>
      <c r="F51" s="79" t="e">
        <f>F47+F$48</f>
        <v>#REF!</v>
      </c>
    </row>
    <row r="52" spans="1:6" x14ac:dyDescent="0.2">
      <c r="A52">
        <v>3</v>
      </c>
      <c r="C52" s="324">
        <f t="shared" ref="C52:C60" si="0">C51-B$48</f>
        <v>0</v>
      </c>
      <c r="D52" s="324" t="e">
        <f t="shared" ref="D52:F60" si="1">D51+D$48</f>
        <v>#DIV/0!</v>
      </c>
      <c r="E52" s="76" t="e">
        <f t="shared" si="1"/>
        <v>#REF!</v>
      </c>
      <c r="F52" s="76" t="e">
        <f t="shared" si="1"/>
        <v>#REF!</v>
      </c>
    </row>
    <row r="53" spans="1:6" x14ac:dyDescent="0.2">
      <c r="A53">
        <v>4</v>
      </c>
      <c r="C53" s="324">
        <f t="shared" si="0"/>
        <v>0</v>
      </c>
      <c r="D53" s="324" t="e">
        <f t="shared" si="1"/>
        <v>#DIV/0!</v>
      </c>
      <c r="E53" s="76" t="e">
        <f t="shared" si="1"/>
        <v>#REF!</v>
      </c>
      <c r="F53" s="76" t="e">
        <f t="shared" si="1"/>
        <v>#REF!</v>
      </c>
    </row>
    <row r="54" spans="1:6" x14ac:dyDescent="0.2">
      <c r="A54">
        <v>5</v>
      </c>
      <c r="C54" s="324">
        <f t="shared" si="0"/>
        <v>0</v>
      </c>
      <c r="D54" s="324" t="e">
        <f t="shared" si="1"/>
        <v>#DIV/0!</v>
      </c>
      <c r="E54" s="76" t="e">
        <f t="shared" si="1"/>
        <v>#REF!</v>
      </c>
      <c r="F54" s="76" t="e">
        <f t="shared" si="1"/>
        <v>#REF!</v>
      </c>
    </row>
    <row r="55" spans="1:6" x14ac:dyDescent="0.2">
      <c r="A55">
        <v>6</v>
      </c>
      <c r="C55" s="324">
        <f t="shared" si="0"/>
        <v>0</v>
      </c>
      <c r="D55" s="324" t="e">
        <f t="shared" si="1"/>
        <v>#DIV/0!</v>
      </c>
      <c r="E55" s="76" t="e">
        <f t="shared" si="1"/>
        <v>#REF!</v>
      </c>
      <c r="F55" s="76" t="e">
        <f t="shared" si="1"/>
        <v>#REF!</v>
      </c>
    </row>
    <row r="56" spans="1:6" x14ac:dyDescent="0.2">
      <c r="A56">
        <v>7</v>
      </c>
      <c r="C56" s="324">
        <f t="shared" si="0"/>
        <v>0</v>
      </c>
      <c r="D56" s="324" t="e">
        <f t="shared" si="1"/>
        <v>#DIV/0!</v>
      </c>
      <c r="E56" s="76" t="e">
        <f t="shared" si="1"/>
        <v>#REF!</v>
      </c>
      <c r="F56" s="76" t="e">
        <f t="shared" si="1"/>
        <v>#REF!</v>
      </c>
    </row>
    <row r="57" spans="1:6" x14ac:dyDescent="0.2">
      <c r="A57">
        <v>8</v>
      </c>
      <c r="C57" s="324">
        <f t="shared" si="0"/>
        <v>0</v>
      </c>
      <c r="D57" s="324" t="e">
        <f t="shared" si="1"/>
        <v>#DIV/0!</v>
      </c>
      <c r="E57" s="76" t="e">
        <f t="shared" si="1"/>
        <v>#REF!</v>
      </c>
      <c r="F57" s="76" t="e">
        <f t="shared" si="1"/>
        <v>#REF!</v>
      </c>
    </row>
    <row r="58" spans="1:6" x14ac:dyDescent="0.2">
      <c r="A58">
        <v>9</v>
      </c>
      <c r="C58" s="324">
        <f t="shared" si="0"/>
        <v>0</v>
      </c>
      <c r="D58" s="324" t="e">
        <f t="shared" si="1"/>
        <v>#DIV/0!</v>
      </c>
      <c r="E58" s="76" t="e">
        <f t="shared" si="1"/>
        <v>#REF!</v>
      </c>
      <c r="F58" s="76" t="e">
        <f t="shared" si="1"/>
        <v>#REF!</v>
      </c>
    </row>
    <row r="59" spans="1:6" x14ac:dyDescent="0.2">
      <c r="A59">
        <v>10</v>
      </c>
      <c r="C59" s="324">
        <f t="shared" si="0"/>
        <v>0</v>
      </c>
      <c r="D59" s="324" t="e">
        <f t="shared" si="1"/>
        <v>#DIV/0!</v>
      </c>
      <c r="E59" s="76" t="e">
        <f t="shared" si="1"/>
        <v>#REF!</v>
      </c>
      <c r="F59" s="76" t="e">
        <f t="shared" si="1"/>
        <v>#REF!</v>
      </c>
    </row>
    <row r="60" spans="1:6" x14ac:dyDescent="0.2">
      <c r="C60" s="324">
        <f t="shared" si="0"/>
        <v>0</v>
      </c>
      <c r="D60" s="324" t="e">
        <f t="shared" si="1"/>
        <v>#DIV/0!</v>
      </c>
      <c r="E60" s="76" t="e">
        <f t="shared" si="1"/>
        <v>#REF!</v>
      </c>
      <c r="F60" s="76" t="e">
        <f t="shared" si="1"/>
        <v>#REF!</v>
      </c>
    </row>
  </sheetData>
  <sheetProtection selectLockedCells="1"/>
  <mergeCells count="14">
    <mergeCell ref="A31:A34"/>
    <mergeCell ref="A35:A37"/>
    <mergeCell ref="B35:F35"/>
    <mergeCell ref="A38:A42"/>
    <mergeCell ref="B38:D38"/>
    <mergeCell ref="A25:A30"/>
    <mergeCell ref="B25:F25"/>
    <mergeCell ref="A2:F2"/>
    <mergeCell ref="A3:F3"/>
    <mergeCell ref="A7:A18"/>
    <mergeCell ref="A19:A24"/>
    <mergeCell ref="C7:D18"/>
    <mergeCell ref="B19:D19"/>
    <mergeCell ref="A5:B6"/>
  </mergeCells>
  <conditionalFormatting sqref="B7:B18">
    <cfRule type="expression" dxfId="28" priority="1">
      <formula>MOD(ROW(),2)=0</formula>
    </cfRule>
  </conditionalFormatting>
  <conditionalFormatting sqref="B20:B37">
    <cfRule type="expression" dxfId="27" priority="6">
      <formula>MOD(ROW(),2)=0</formula>
    </cfRule>
  </conditionalFormatting>
  <conditionalFormatting sqref="B39:B42">
    <cfRule type="expression" dxfId="26" priority="3">
      <formula>MOD(ROW(),2)=0</formula>
    </cfRule>
  </conditionalFormatting>
  <conditionalFormatting sqref="C7">
    <cfRule type="expression" dxfId="25" priority="107">
      <formula>MOD(ROW(),2)=0</formula>
    </cfRule>
  </conditionalFormatting>
  <conditionalFormatting sqref="C21:C22">
    <cfRule type="expression" dxfId="24" priority="115">
      <formula>MOD(ROW(),2)=0</formula>
    </cfRule>
  </conditionalFormatting>
  <conditionalFormatting sqref="C20:D20">
    <cfRule type="expression" dxfId="23" priority="66">
      <formula>MOD(ROW(),2)=0</formula>
    </cfRule>
  </conditionalFormatting>
  <conditionalFormatting sqref="C23:E24">
    <cfRule type="expression" dxfId="22" priority="40">
      <formula>MOD(ROW(),2)=0</formula>
    </cfRule>
  </conditionalFormatting>
  <conditionalFormatting sqref="C26:F28">
    <cfRule type="expression" dxfId="21" priority="39">
      <formula>MOD(ROW(),2)=0</formula>
    </cfRule>
  </conditionalFormatting>
  <conditionalFormatting sqref="C29:F30">
    <cfRule type="expression" dxfId="20" priority="49">
      <formula>MOD(ROW(),2)=0</formula>
    </cfRule>
  </conditionalFormatting>
  <conditionalFormatting sqref="C32:F33">
    <cfRule type="expression" dxfId="19" priority="52">
      <formula>MOD(ROW(),2)=0</formula>
    </cfRule>
  </conditionalFormatting>
  <conditionalFormatting sqref="C34:F34">
    <cfRule type="expression" dxfId="18" priority="59">
      <formula>MOD(ROW(),2)=0</formula>
    </cfRule>
  </conditionalFormatting>
  <conditionalFormatting sqref="C36:F37">
    <cfRule type="expression" dxfId="17" priority="30">
      <formula>MOD(ROW(),2)=0</formula>
    </cfRule>
  </conditionalFormatting>
  <conditionalFormatting sqref="C39:F41">
    <cfRule type="expression" dxfId="16" priority="13">
      <formula>MOD(ROW(),2)=0</formula>
    </cfRule>
  </conditionalFormatting>
  <conditionalFormatting sqref="D21">
    <cfRule type="expression" dxfId="15" priority="42">
      <formula>MOD(ROW(),2)=0</formula>
    </cfRule>
  </conditionalFormatting>
  <conditionalFormatting sqref="D22:E22">
    <cfRule type="expression" dxfId="14" priority="112">
      <formula>MOD(ROW(),2)=0</formula>
    </cfRule>
  </conditionalFormatting>
  <conditionalFormatting sqref="E20:E21">
    <cfRule type="expression" dxfId="13" priority="47">
      <formula>MOD(ROW(),2)=0</formula>
    </cfRule>
  </conditionalFormatting>
  <conditionalFormatting sqref="E7:F18">
    <cfRule type="expression" dxfId="12" priority="65">
      <formula>MOD(ROW(),2)=0</formula>
    </cfRule>
  </conditionalFormatting>
  <conditionalFormatting sqref="F20:F24">
    <cfRule type="expression" dxfId="11" priority="46">
      <formula>MOD(ROW(),2)=0</formula>
    </cfRule>
  </conditionalFormatting>
  <printOptions horizontalCentered="1"/>
  <pageMargins left="0.25" right="0.25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activeCell="C33" sqref="C33"/>
    </sheetView>
  </sheetViews>
  <sheetFormatPr baseColWidth="10" defaultColWidth="8.83203125" defaultRowHeight="14" x14ac:dyDescent="0.15"/>
  <cols>
    <col min="1" max="1" width="8.83203125" style="107"/>
    <col min="2" max="2" width="14.1640625" style="107" customWidth="1"/>
    <col min="3" max="3" width="27.1640625" style="107" customWidth="1"/>
    <col min="4" max="7" width="8.83203125" style="107"/>
    <col min="8" max="8" width="8.83203125" style="108"/>
    <col min="9" max="16384" width="8.83203125" style="107"/>
  </cols>
  <sheetData>
    <row r="1" spans="1:8" x14ac:dyDescent="0.15">
      <c r="A1" s="360" t="s">
        <v>30</v>
      </c>
      <c r="B1" s="359" t="s">
        <v>31</v>
      </c>
      <c r="C1" s="115" t="s">
        <v>32</v>
      </c>
      <c r="D1" s="116" t="s">
        <v>33</v>
      </c>
      <c r="E1" s="116" t="s">
        <v>34</v>
      </c>
      <c r="F1" s="116" t="s">
        <v>35</v>
      </c>
      <c r="G1" s="116" t="s">
        <v>36</v>
      </c>
      <c r="H1" s="122" t="s">
        <v>37</v>
      </c>
    </row>
    <row r="2" spans="1:8" x14ac:dyDescent="0.15">
      <c r="A2" s="360"/>
      <c r="B2" s="359"/>
      <c r="C2" s="116"/>
      <c r="D2" s="116"/>
      <c r="E2" s="116"/>
      <c r="F2" s="116"/>
      <c r="G2" s="116"/>
      <c r="H2" s="122"/>
    </row>
    <row r="3" spans="1:8" x14ac:dyDescent="0.15">
      <c r="A3" s="360"/>
      <c r="B3" s="359"/>
      <c r="C3" s="117">
        <v>90</v>
      </c>
      <c r="D3" s="116">
        <v>0.9</v>
      </c>
      <c r="E3" s="118">
        <v>1</v>
      </c>
      <c r="F3" s="116">
        <v>0.96</v>
      </c>
      <c r="G3" s="116">
        <v>0.98</v>
      </c>
      <c r="H3" s="123">
        <f>D3*E3*F3*G3</f>
        <v>0.84672000000000003</v>
      </c>
    </row>
    <row r="4" spans="1:8" x14ac:dyDescent="0.15">
      <c r="A4" s="360"/>
      <c r="B4" s="359"/>
      <c r="C4" s="117">
        <v>80</v>
      </c>
      <c r="D4" s="116">
        <v>0.8</v>
      </c>
      <c r="E4" s="116">
        <v>0.99</v>
      </c>
      <c r="F4" s="116">
        <v>0.96</v>
      </c>
      <c r="G4" s="116">
        <v>0.98</v>
      </c>
      <c r="H4" s="123">
        <f>D4*E4*F4*G4</f>
        <v>0.74511359999999993</v>
      </c>
    </row>
    <row r="5" spans="1:8" x14ac:dyDescent="0.15">
      <c r="A5" s="360"/>
      <c r="B5" s="359"/>
      <c r="C5" s="117">
        <v>70</v>
      </c>
      <c r="D5" s="116">
        <v>0.7</v>
      </c>
      <c r="E5" s="116">
        <v>0.99</v>
      </c>
      <c r="F5" s="116">
        <v>0.96</v>
      </c>
      <c r="G5" s="116">
        <v>0.98</v>
      </c>
      <c r="H5" s="123">
        <f>D5*E5*F5*G5</f>
        <v>0.65197439999999984</v>
      </c>
    </row>
    <row r="7" spans="1:8" x14ac:dyDescent="0.15">
      <c r="A7" s="361" t="s">
        <v>30</v>
      </c>
      <c r="B7" s="364" t="s">
        <v>38</v>
      </c>
      <c r="C7" s="112" t="s">
        <v>32</v>
      </c>
      <c r="D7" s="113" t="s">
        <v>33</v>
      </c>
      <c r="E7" s="113" t="s">
        <v>34</v>
      </c>
      <c r="F7" s="113" t="s">
        <v>35</v>
      </c>
      <c r="G7" s="113" t="s">
        <v>36</v>
      </c>
      <c r="H7" s="124" t="s">
        <v>37</v>
      </c>
    </row>
    <row r="8" spans="1:8" x14ac:dyDescent="0.15">
      <c r="A8" s="361"/>
      <c r="B8" s="364"/>
      <c r="C8" s="113"/>
      <c r="D8" s="113"/>
      <c r="E8" s="113"/>
      <c r="F8" s="113"/>
      <c r="G8" s="113"/>
      <c r="H8" s="124"/>
    </row>
    <row r="9" spans="1:8" x14ac:dyDescent="0.15">
      <c r="A9" s="361"/>
      <c r="B9" s="364"/>
      <c r="C9" s="114">
        <v>90</v>
      </c>
      <c r="D9" s="113">
        <v>0.9</v>
      </c>
      <c r="E9" s="113">
        <v>1</v>
      </c>
      <c r="F9" s="113">
        <v>0.97</v>
      </c>
      <c r="G9" s="113">
        <v>0.98</v>
      </c>
      <c r="H9" s="125">
        <f>D9*E9*F9*G9</f>
        <v>0.85553999999999997</v>
      </c>
    </row>
    <row r="10" spans="1:8" x14ac:dyDescent="0.15">
      <c r="A10" s="361"/>
      <c r="B10" s="364"/>
      <c r="C10" s="114">
        <v>80</v>
      </c>
      <c r="D10" s="113">
        <v>0.8</v>
      </c>
      <c r="E10" s="113">
        <v>0.99</v>
      </c>
      <c r="F10" s="113">
        <v>0.97</v>
      </c>
      <c r="G10" s="113">
        <v>0.98</v>
      </c>
      <c r="H10" s="125">
        <f>D10*E10*F10*G10</f>
        <v>0.75287519999999997</v>
      </c>
    </row>
    <row r="11" spans="1:8" x14ac:dyDescent="0.15">
      <c r="A11" s="361"/>
      <c r="B11" s="364"/>
      <c r="C11" s="114">
        <v>70</v>
      </c>
      <c r="D11" s="113">
        <v>0.7</v>
      </c>
      <c r="E11" s="113">
        <v>0.99</v>
      </c>
      <c r="F11" s="113">
        <v>0.97</v>
      </c>
      <c r="G11" s="113">
        <v>0.98</v>
      </c>
      <c r="H11" s="125">
        <f>D11*E11*F11*G11</f>
        <v>0.65876579999999996</v>
      </c>
    </row>
    <row r="13" spans="1:8" x14ac:dyDescent="0.15">
      <c r="A13" s="362" t="s">
        <v>30</v>
      </c>
      <c r="B13" s="365" t="s">
        <v>39</v>
      </c>
      <c r="C13" s="109" t="s">
        <v>32</v>
      </c>
      <c r="D13" s="110" t="s">
        <v>33</v>
      </c>
      <c r="E13" s="110" t="s">
        <v>34</v>
      </c>
      <c r="F13" s="110" t="s">
        <v>35</v>
      </c>
      <c r="G13" s="110" t="s">
        <v>36</v>
      </c>
      <c r="H13" s="126" t="s">
        <v>37</v>
      </c>
    </row>
    <row r="14" spans="1:8" x14ac:dyDescent="0.15">
      <c r="A14" s="362"/>
      <c r="B14" s="365"/>
      <c r="C14" s="110"/>
      <c r="D14" s="110"/>
      <c r="E14" s="110"/>
      <c r="F14" s="110"/>
      <c r="G14" s="110"/>
      <c r="H14" s="126"/>
    </row>
    <row r="15" spans="1:8" x14ac:dyDescent="0.15">
      <c r="A15" s="362"/>
      <c r="B15" s="365"/>
      <c r="C15" s="111">
        <v>90</v>
      </c>
      <c r="D15" s="110">
        <v>0.9</v>
      </c>
      <c r="E15" s="110">
        <v>1</v>
      </c>
      <c r="F15" s="110">
        <v>0.88</v>
      </c>
      <c r="G15" s="110">
        <v>0.97</v>
      </c>
      <c r="H15" s="127">
        <f>D15*E15*F15*G15</f>
        <v>0.76824000000000003</v>
      </c>
    </row>
    <row r="16" spans="1:8" x14ac:dyDescent="0.15">
      <c r="A16" s="362"/>
      <c r="B16" s="365"/>
      <c r="C16" s="111">
        <v>80</v>
      </c>
      <c r="D16" s="110">
        <v>0.8</v>
      </c>
      <c r="E16" s="110">
        <v>0.99</v>
      </c>
      <c r="F16" s="110">
        <v>0.88</v>
      </c>
      <c r="G16" s="110">
        <v>0.97</v>
      </c>
      <c r="H16" s="127">
        <f>D16*E16*F16*G16</f>
        <v>0.67605119999999996</v>
      </c>
    </row>
    <row r="17" spans="1:8" x14ac:dyDescent="0.15">
      <c r="A17" s="362"/>
      <c r="B17" s="365"/>
      <c r="C17" s="111">
        <v>70</v>
      </c>
      <c r="D17" s="110">
        <v>0.7</v>
      </c>
      <c r="E17" s="110">
        <v>0.99</v>
      </c>
      <c r="F17" s="110">
        <v>0.88</v>
      </c>
      <c r="G17" s="110">
        <v>0.97</v>
      </c>
      <c r="H17" s="127">
        <f>D17*E17*F17*G17</f>
        <v>0.59154479999999987</v>
      </c>
    </row>
    <row r="19" spans="1:8" ht="15.75" customHeight="1" x14ac:dyDescent="0.15">
      <c r="A19" s="363" t="s">
        <v>30</v>
      </c>
      <c r="B19" s="366" t="s">
        <v>40</v>
      </c>
      <c r="C19" s="134" t="s">
        <v>32</v>
      </c>
      <c r="D19" s="135" t="s">
        <v>33</v>
      </c>
      <c r="E19" s="135" t="s">
        <v>34</v>
      </c>
      <c r="F19" s="135" t="s">
        <v>35</v>
      </c>
      <c r="G19" s="135" t="s">
        <v>36</v>
      </c>
      <c r="H19" s="143" t="s">
        <v>37</v>
      </c>
    </row>
    <row r="20" spans="1:8" x14ac:dyDescent="0.15">
      <c r="A20" s="363"/>
      <c r="B20" s="366"/>
      <c r="C20" s="135"/>
      <c r="D20" s="135"/>
      <c r="E20" s="135"/>
      <c r="F20" s="135"/>
      <c r="G20" s="135"/>
      <c r="H20" s="143"/>
    </row>
    <row r="21" spans="1:8" x14ac:dyDescent="0.15">
      <c r="A21" s="363"/>
      <c r="B21" s="366"/>
      <c r="C21" s="136">
        <v>90</v>
      </c>
      <c r="D21" s="135">
        <v>0.9</v>
      </c>
      <c r="E21" s="135">
        <v>1</v>
      </c>
      <c r="F21" s="135">
        <v>0.94</v>
      </c>
      <c r="G21" s="135">
        <v>0.97</v>
      </c>
      <c r="H21" s="144">
        <f>D21*E21*F21*G21</f>
        <v>0.82061999999999991</v>
      </c>
    </row>
    <row r="22" spans="1:8" x14ac:dyDescent="0.15">
      <c r="A22" s="363"/>
      <c r="B22" s="366"/>
      <c r="C22" s="136">
        <v>80</v>
      </c>
      <c r="D22" s="135">
        <v>0.8</v>
      </c>
      <c r="E22" s="135">
        <v>0.99</v>
      </c>
      <c r="F22" s="135">
        <v>0.94</v>
      </c>
      <c r="G22" s="135">
        <v>0.97</v>
      </c>
      <c r="H22" s="144">
        <f>D22*E22*F22*G22</f>
        <v>0.72214560000000005</v>
      </c>
    </row>
    <row r="23" spans="1:8" x14ac:dyDescent="0.15">
      <c r="A23" s="363"/>
      <c r="B23" s="366"/>
      <c r="C23" s="136">
        <v>70</v>
      </c>
      <c r="D23" s="135">
        <v>0.7</v>
      </c>
      <c r="E23" s="135">
        <v>0.99</v>
      </c>
      <c r="F23" s="135">
        <v>0.94</v>
      </c>
      <c r="G23" s="135">
        <v>0.97</v>
      </c>
      <c r="H23" s="144">
        <f>D23*E23*F23*G23</f>
        <v>0.63187739999999992</v>
      </c>
    </row>
    <row r="25" spans="1:8" ht="15.75" customHeight="1" x14ac:dyDescent="0.15">
      <c r="A25" s="358" t="s">
        <v>30</v>
      </c>
      <c r="B25" s="367" t="s">
        <v>41</v>
      </c>
      <c r="C25" s="131" t="s">
        <v>32</v>
      </c>
      <c r="D25" s="132" t="s">
        <v>33</v>
      </c>
      <c r="E25" s="132" t="s">
        <v>34</v>
      </c>
      <c r="F25" s="132" t="s">
        <v>35</v>
      </c>
      <c r="G25" s="132" t="s">
        <v>36</v>
      </c>
      <c r="H25" s="145" t="s">
        <v>37</v>
      </c>
    </row>
    <row r="26" spans="1:8" x14ac:dyDescent="0.15">
      <c r="A26" s="358"/>
      <c r="B26" s="367"/>
      <c r="C26" s="132"/>
      <c r="D26" s="132"/>
      <c r="E26" s="132"/>
      <c r="F26" s="132"/>
      <c r="G26" s="132"/>
      <c r="H26" s="145"/>
    </row>
    <row r="27" spans="1:8" x14ac:dyDescent="0.15">
      <c r="A27" s="358"/>
      <c r="B27" s="367"/>
      <c r="C27" s="133">
        <v>90</v>
      </c>
      <c r="D27" s="132">
        <v>0.9</v>
      </c>
      <c r="E27" s="132">
        <v>1</v>
      </c>
      <c r="F27" s="132">
        <v>0.95</v>
      </c>
      <c r="G27" s="132">
        <v>0.97</v>
      </c>
      <c r="H27" s="146">
        <f>D27*E27*F27*G27</f>
        <v>0.82934999999999992</v>
      </c>
    </row>
    <row r="28" spans="1:8" x14ac:dyDescent="0.15">
      <c r="A28" s="358"/>
      <c r="B28" s="367"/>
      <c r="C28" s="133">
        <v>80</v>
      </c>
      <c r="D28" s="132">
        <v>0.8</v>
      </c>
      <c r="E28" s="132">
        <v>0.99</v>
      </c>
      <c r="F28" s="132">
        <v>0.95</v>
      </c>
      <c r="G28" s="132">
        <v>0.97</v>
      </c>
      <c r="H28" s="146">
        <f>D28*E28*F28*G28</f>
        <v>0.72982799999999992</v>
      </c>
    </row>
    <row r="29" spans="1:8" x14ac:dyDescent="0.15">
      <c r="A29" s="358"/>
      <c r="B29" s="367"/>
      <c r="C29" s="133">
        <v>70</v>
      </c>
      <c r="D29" s="132">
        <v>0.7</v>
      </c>
      <c r="E29" s="132">
        <v>0.99</v>
      </c>
      <c r="F29" s="132">
        <v>0.95</v>
      </c>
      <c r="G29" s="132">
        <v>0.97</v>
      </c>
      <c r="H29" s="146">
        <f>D29*E29*F29*G29</f>
        <v>0.63859949999999988</v>
      </c>
    </row>
    <row r="31" spans="1:8" ht="15.75" customHeight="1" x14ac:dyDescent="0.15">
      <c r="A31" s="371" t="s">
        <v>30</v>
      </c>
      <c r="B31" s="368" t="s">
        <v>42</v>
      </c>
      <c r="C31" s="128" t="s">
        <v>32</v>
      </c>
      <c r="D31" s="129" t="s">
        <v>33</v>
      </c>
      <c r="E31" s="129" t="s">
        <v>34</v>
      </c>
      <c r="F31" s="129" t="s">
        <v>35</v>
      </c>
      <c r="G31" s="129" t="s">
        <v>36</v>
      </c>
      <c r="H31" s="147" t="s">
        <v>37</v>
      </c>
    </row>
    <row r="32" spans="1:8" x14ac:dyDescent="0.15">
      <c r="A32" s="371"/>
      <c r="B32" s="368"/>
      <c r="C32" s="129"/>
      <c r="D32" s="129"/>
      <c r="E32" s="129"/>
      <c r="F32" s="129"/>
      <c r="G32" s="129"/>
      <c r="H32" s="147"/>
    </row>
    <row r="33" spans="1:8" x14ac:dyDescent="0.15">
      <c r="A33" s="371"/>
      <c r="B33" s="368"/>
      <c r="C33" s="130">
        <v>90</v>
      </c>
      <c r="D33" s="129">
        <v>0.9</v>
      </c>
      <c r="E33" s="129">
        <v>1</v>
      </c>
      <c r="F33" s="129">
        <v>0.84</v>
      </c>
      <c r="G33" s="129">
        <v>0.95</v>
      </c>
      <c r="H33" s="148">
        <f>D33*E33*F33*G33</f>
        <v>0.71819999999999995</v>
      </c>
    </row>
    <row r="34" spans="1:8" x14ac:dyDescent="0.15">
      <c r="A34" s="371"/>
      <c r="B34" s="368"/>
      <c r="C34" s="130">
        <v>80</v>
      </c>
      <c r="D34" s="129">
        <v>0.8</v>
      </c>
      <c r="E34" s="129">
        <v>0.99</v>
      </c>
      <c r="F34" s="129">
        <v>0.84</v>
      </c>
      <c r="G34" s="129">
        <v>0.95</v>
      </c>
      <c r="H34" s="148">
        <f>D34*E34*F34*G34</f>
        <v>0.63201599999999991</v>
      </c>
    </row>
    <row r="35" spans="1:8" x14ac:dyDescent="0.15">
      <c r="A35" s="371"/>
      <c r="B35" s="368"/>
      <c r="C35" s="130">
        <v>70</v>
      </c>
      <c r="D35" s="129">
        <v>0.7</v>
      </c>
      <c r="E35" s="129">
        <v>0.99</v>
      </c>
      <c r="F35" s="129">
        <v>0.84</v>
      </c>
      <c r="G35" s="129">
        <v>0.95</v>
      </c>
      <c r="H35" s="148">
        <f>D35*E35*F35*G35</f>
        <v>0.55301399999999989</v>
      </c>
    </row>
    <row r="37" spans="1:8" x14ac:dyDescent="0.15">
      <c r="A37" s="372" t="s">
        <v>30</v>
      </c>
      <c r="B37" s="375" t="s">
        <v>43</v>
      </c>
      <c r="C37" s="137" t="s">
        <v>44</v>
      </c>
      <c r="D37" s="138" t="s">
        <v>33</v>
      </c>
      <c r="E37" s="138" t="s">
        <v>34</v>
      </c>
      <c r="F37" s="138" t="s">
        <v>35</v>
      </c>
      <c r="G37" s="138" t="s">
        <v>36</v>
      </c>
      <c r="H37" s="149" t="s">
        <v>37</v>
      </c>
    </row>
    <row r="38" spans="1:8" x14ac:dyDescent="0.15">
      <c r="A38" s="372"/>
      <c r="B38" s="375"/>
      <c r="C38" s="138"/>
      <c r="D38" s="138"/>
      <c r="E38" s="138"/>
      <c r="F38" s="138"/>
      <c r="G38" s="138"/>
      <c r="H38" s="149"/>
    </row>
    <row r="39" spans="1:8" x14ac:dyDescent="0.15">
      <c r="A39" s="372"/>
      <c r="B39" s="375"/>
      <c r="C39" s="139">
        <v>90</v>
      </c>
      <c r="D39" s="138">
        <v>0.9</v>
      </c>
      <c r="E39" s="138">
        <v>1</v>
      </c>
      <c r="F39" s="138">
        <v>0.86</v>
      </c>
      <c r="G39" s="138">
        <v>0.97</v>
      </c>
      <c r="H39" s="150">
        <f>D39*E39*F39*G39</f>
        <v>0.75078</v>
      </c>
    </row>
    <row r="40" spans="1:8" x14ac:dyDescent="0.15">
      <c r="A40" s="372"/>
      <c r="B40" s="375"/>
      <c r="C40" s="139">
        <v>80</v>
      </c>
      <c r="D40" s="138">
        <v>0.8</v>
      </c>
      <c r="E40" s="138">
        <v>0.99</v>
      </c>
      <c r="F40" s="138">
        <v>0.86</v>
      </c>
      <c r="G40" s="138">
        <v>0.97</v>
      </c>
      <c r="H40" s="150">
        <f>D40*E40*F40*G40</f>
        <v>0.66068640000000001</v>
      </c>
    </row>
    <row r="41" spans="1:8" x14ac:dyDescent="0.15">
      <c r="A41" s="372"/>
      <c r="B41" s="375"/>
      <c r="C41" s="139">
        <v>70</v>
      </c>
      <c r="D41" s="138">
        <v>0.7</v>
      </c>
      <c r="E41" s="138">
        <v>0.99</v>
      </c>
      <c r="F41" s="138">
        <v>0.86</v>
      </c>
      <c r="G41" s="138">
        <v>0.97</v>
      </c>
      <c r="H41" s="150">
        <f>D41*E41*F41*G41</f>
        <v>0.57810059999999996</v>
      </c>
    </row>
    <row r="43" spans="1:8" x14ac:dyDescent="0.15">
      <c r="A43" s="373" t="s">
        <v>30</v>
      </c>
      <c r="B43" s="369" t="s">
        <v>45</v>
      </c>
      <c r="C43" s="140" t="s">
        <v>32</v>
      </c>
      <c r="D43" s="141" t="s">
        <v>33</v>
      </c>
      <c r="E43" s="141" t="s">
        <v>34</v>
      </c>
      <c r="F43" s="141" t="s">
        <v>35</v>
      </c>
      <c r="G43" s="141" t="s">
        <v>36</v>
      </c>
      <c r="H43" s="151" t="s">
        <v>37</v>
      </c>
    </row>
    <row r="44" spans="1:8" x14ac:dyDescent="0.15">
      <c r="A44" s="373"/>
      <c r="B44" s="369"/>
      <c r="C44" s="141"/>
      <c r="D44" s="141"/>
      <c r="E44" s="141"/>
      <c r="F44" s="141"/>
      <c r="G44" s="141"/>
      <c r="H44" s="151"/>
    </row>
    <row r="45" spans="1:8" x14ac:dyDescent="0.15">
      <c r="A45" s="373"/>
      <c r="B45" s="369"/>
      <c r="C45" s="142">
        <v>90</v>
      </c>
      <c r="D45" s="141">
        <v>0.9</v>
      </c>
      <c r="E45" s="141">
        <v>1</v>
      </c>
      <c r="F45" s="141">
        <v>0.88</v>
      </c>
      <c r="G45" s="141">
        <v>0.97</v>
      </c>
      <c r="H45" s="152">
        <f>D45*E45*F45*G45</f>
        <v>0.76824000000000003</v>
      </c>
    </row>
    <row r="46" spans="1:8" x14ac:dyDescent="0.15">
      <c r="A46" s="373"/>
      <c r="B46" s="369"/>
      <c r="C46" s="142">
        <v>80</v>
      </c>
      <c r="D46" s="141">
        <v>0.8</v>
      </c>
      <c r="E46" s="141">
        <v>0.99</v>
      </c>
      <c r="F46" s="141">
        <v>0.88</v>
      </c>
      <c r="G46" s="141">
        <v>0.97</v>
      </c>
      <c r="H46" s="152">
        <f>D46*E46*F46*G46</f>
        <v>0.67605119999999996</v>
      </c>
    </row>
    <row r="47" spans="1:8" x14ac:dyDescent="0.15">
      <c r="A47" s="373"/>
      <c r="B47" s="369"/>
      <c r="C47" s="142">
        <v>70</v>
      </c>
      <c r="D47" s="141">
        <v>0.7</v>
      </c>
      <c r="E47" s="141">
        <v>0.99</v>
      </c>
      <c r="F47" s="141">
        <v>0.88</v>
      </c>
      <c r="G47" s="141">
        <v>0.97</v>
      </c>
      <c r="H47" s="152">
        <f>D47*E47*F47*G47</f>
        <v>0.59154479999999987</v>
      </c>
    </row>
    <row r="49" spans="1:8" x14ac:dyDescent="0.15">
      <c r="A49" s="374" t="s">
        <v>30</v>
      </c>
      <c r="B49" s="370" t="s">
        <v>46</v>
      </c>
      <c r="C49" s="119" t="s">
        <v>32</v>
      </c>
      <c r="D49" s="120" t="s">
        <v>33</v>
      </c>
      <c r="E49" s="120" t="s">
        <v>34</v>
      </c>
      <c r="F49" s="120" t="s">
        <v>35</v>
      </c>
      <c r="G49" s="120" t="s">
        <v>36</v>
      </c>
      <c r="H49" s="153" t="s">
        <v>37</v>
      </c>
    </row>
    <row r="50" spans="1:8" x14ac:dyDescent="0.15">
      <c r="A50" s="374"/>
      <c r="B50" s="370"/>
      <c r="C50" s="120"/>
      <c r="D50" s="120"/>
      <c r="E50" s="120"/>
      <c r="F50" s="120"/>
      <c r="G50" s="120"/>
      <c r="H50" s="153"/>
    </row>
    <row r="51" spans="1:8" x14ac:dyDescent="0.15">
      <c r="A51" s="374"/>
      <c r="B51" s="370"/>
      <c r="C51" s="121">
        <v>90</v>
      </c>
      <c r="D51" s="120">
        <v>0.9</v>
      </c>
      <c r="E51" s="120">
        <v>1</v>
      </c>
      <c r="F51" s="120">
        <v>0.72</v>
      </c>
      <c r="G51" s="120">
        <v>0.93</v>
      </c>
      <c r="H51" s="154">
        <f>D51*E51*F51*G51</f>
        <v>0.60264000000000006</v>
      </c>
    </row>
    <row r="52" spans="1:8" x14ac:dyDescent="0.15">
      <c r="A52" s="374"/>
      <c r="B52" s="370"/>
      <c r="C52" s="121">
        <v>80</v>
      </c>
      <c r="D52" s="120">
        <v>0.8</v>
      </c>
      <c r="E52" s="120">
        <v>0.99</v>
      </c>
      <c r="F52" s="120">
        <v>0.72</v>
      </c>
      <c r="G52" s="120">
        <v>0.93</v>
      </c>
      <c r="H52" s="154">
        <f>D52*E52*F52*G52</f>
        <v>0.53032319999999999</v>
      </c>
    </row>
    <row r="53" spans="1:8" x14ac:dyDescent="0.15">
      <c r="A53" s="374"/>
      <c r="B53" s="370"/>
      <c r="C53" s="121">
        <v>70</v>
      </c>
      <c r="D53" s="120">
        <v>0.7</v>
      </c>
      <c r="E53" s="120">
        <v>0.99</v>
      </c>
      <c r="F53" s="120">
        <v>0.72</v>
      </c>
      <c r="G53" s="120">
        <v>0.93</v>
      </c>
      <c r="H53" s="154">
        <f>D53*E53*F53*G53</f>
        <v>0.46403279999999997</v>
      </c>
    </row>
  </sheetData>
  <mergeCells count="18">
    <mergeCell ref="B31:B35"/>
    <mergeCell ref="B43:B47"/>
    <mergeCell ref="B49:B53"/>
    <mergeCell ref="A31:A35"/>
    <mergeCell ref="A37:A41"/>
    <mergeCell ref="A43:A47"/>
    <mergeCell ref="A49:A53"/>
    <mergeCell ref="B37:B41"/>
    <mergeCell ref="A25:A29"/>
    <mergeCell ref="B1:B5"/>
    <mergeCell ref="A1:A5"/>
    <mergeCell ref="A7:A11"/>
    <mergeCell ref="A13:A17"/>
    <mergeCell ref="A19:A23"/>
    <mergeCell ref="B7:B11"/>
    <mergeCell ref="B13:B17"/>
    <mergeCell ref="B19:B23"/>
    <mergeCell ref="B25:B2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autoPageBreaks="0"/>
  </sheetPr>
  <dimension ref="B1:J54"/>
  <sheetViews>
    <sheetView showGridLines="0" showWhiteSpace="0" view="pageLayout" workbookViewId="0">
      <selection activeCell="D6" sqref="D6"/>
    </sheetView>
  </sheetViews>
  <sheetFormatPr baseColWidth="10" defaultColWidth="8.83203125" defaultRowHeight="14" x14ac:dyDescent="0.2"/>
  <cols>
    <col min="1" max="1" width="6.33203125" customWidth="1"/>
    <col min="2" max="2" width="10.33203125" customWidth="1"/>
    <col min="3" max="3" width="50" bestFit="1" customWidth="1"/>
    <col min="4" max="4" width="19.33203125" customWidth="1"/>
    <col min="5" max="6" width="19.33203125" hidden="1" customWidth="1"/>
    <col min="7" max="8" width="19.33203125" customWidth="1"/>
    <col min="9" max="9" width="3.83203125" customWidth="1"/>
    <col min="10" max="10" width="19.83203125" customWidth="1"/>
    <col min="11" max="15" width="16.33203125" customWidth="1"/>
  </cols>
  <sheetData>
    <row r="1" spans="2:8" ht="4.5" customHeight="1" x14ac:dyDescent="0.2"/>
    <row r="2" spans="2:8" ht="31.5" customHeight="1" x14ac:dyDescent="0.5">
      <c r="B2" s="341" t="s">
        <v>47</v>
      </c>
      <c r="C2" s="341"/>
      <c r="D2" s="341"/>
      <c r="E2" s="341"/>
      <c r="F2" s="341"/>
      <c r="G2" s="341"/>
      <c r="H2" s="341"/>
    </row>
    <row r="3" spans="2:8" ht="24" customHeight="1" x14ac:dyDescent="0.4">
      <c r="B3" s="377" t="s">
        <v>48</v>
      </c>
      <c r="C3" s="377"/>
      <c r="D3" s="377"/>
      <c r="E3" s="377"/>
      <c r="F3" s="377"/>
      <c r="G3" s="377"/>
      <c r="H3" s="377"/>
    </row>
    <row r="4" spans="2:8" ht="25.5" customHeight="1" x14ac:dyDescent="0.2">
      <c r="B4" s="65"/>
      <c r="C4" s="65" t="s">
        <v>0</v>
      </c>
      <c r="D4" s="65" t="s">
        <v>49</v>
      </c>
      <c r="E4" s="65" t="s">
        <v>49</v>
      </c>
      <c r="F4" s="65" t="s">
        <v>49</v>
      </c>
      <c r="G4" s="22" t="s">
        <v>50</v>
      </c>
    </row>
    <row r="5" spans="2:8" ht="16.5" customHeight="1" x14ac:dyDescent="0.2">
      <c r="C5" s="39"/>
      <c r="D5" s="93" t="s">
        <v>51</v>
      </c>
      <c r="E5" s="86" t="s">
        <v>52</v>
      </c>
      <c r="F5" s="94" t="s">
        <v>53</v>
      </c>
      <c r="G5" s="88" t="s">
        <v>54</v>
      </c>
    </row>
    <row r="6" spans="2:8" s="8" customFormat="1" ht="19.5" customHeight="1" x14ac:dyDescent="0.2">
      <c r="B6" s="378" t="s">
        <v>55</v>
      </c>
      <c r="C6" s="39" t="s">
        <v>56</v>
      </c>
      <c r="D6" s="82">
        <f>120*293</f>
        <v>35160</v>
      </c>
      <c r="E6" s="82">
        <f>D6</f>
        <v>35160</v>
      </c>
      <c r="F6" s="82">
        <f>E6</f>
        <v>35160</v>
      </c>
      <c r="G6" s="82">
        <f>E6</f>
        <v>35160</v>
      </c>
      <c r="H6"/>
    </row>
    <row r="7" spans="2:8" s="8" customFormat="1" ht="19.5" customHeight="1" x14ac:dyDescent="0.2">
      <c r="B7" s="378"/>
      <c r="C7" s="39" t="s">
        <v>57</v>
      </c>
      <c r="D7" s="72">
        <v>46</v>
      </c>
      <c r="E7" s="72">
        <v>45</v>
      </c>
      <c r="F7" s="72">
        <v>41</v>
      </c>
      <c r="G7" s="72">
        <v>51</v>
      </c>
      <c r="H7"/>
    </row>
    <row r="8" spans="2:8" s="8" customFormat="1" ht="19.5" customHeight="1" x14ac:dyDescent="0.2">
      <c r="B8" s="378"/>
      <c r="C8" s="40" t="s">
        <v>58</v>
      </c>
      <c r="D8" s="71">
        <f t="shared" ref="D8:D10" si="0">E8</f>
        <v>2</v>
      </c>
      <c r="E8" s="71">
        <v>2</v>
      </c>
      <c r="F8" s="82">
        <f t="shared" ref="F8:F14" si="1">E8</f>
        <v>2</v>
      </c>
      <c r="G8" s="71">
        <v>1</v>
      </c>
      <c r="H8"/>
    </row>
    <row r="9" spans="2:8" s="8" customFormat="1" ht="19.5" customHeight="1" x14ac:dyDescent="0.2">
      <c r="B9" s="378"/>
      <c r="C9" s="40" t="s">
        <v>59</v>
      </c>
      <c r="D9" s="73">
        <v>25000</v>
      </c>
      <c r="E9" s="73">
        <v>25000</v>
      </c>
      <c r="F9" s="82">
        <f t="shared" si="1"/>
        <v>25000</v>
      </c>
      <c r="G9" s="73">
        <v>50000</v>
      </c>
      <c r="H9"/>
    </row>
    <row r="10" spans="2:8" s="8" customFormat="1" ht="19.5" customHeight="1" x14ac:dyDescent="0.2">
      <c r="B10" s="378"/>
      <c r="C10" s="40" t="s">
        <v>60</v>
      </c>
      <c r="D10" s="74">
        <f t="shared" si="0"/>
        <v>0.1</v>
      </c>
      <c r="E10" s="74">
        <v>0.1</v>
      </c>
      <c r="F10" s="74">
        <f t="shared" si="1"/>
        <v>0.1</v>
      </c>
      <c r="G10" s="74">
        <v>0</v>
      </c>
      <c r="H10"/>
    </row>
    <row r="11" spans="2:8" s="8" customFormat="1" ht="19.5" customHeight="1" x14ac:dyDescent="0.2">
      <c r="B11" s="378"/>
      <c r="C11" s="40" t="s">
        <v>61</v>
      </c>
      <c r="D11" s="73">
        <v>5286</v>
      </c>
      <c r="E11" s="57">
        <f>D11</f>
        <v>5286</v>
      </c>
      <c r="F11" s="57">
        <f t="shared" si="1"/>
        <v>5286</v>
      </c>
      <c r="G11" s="57">
        <f>D11</f>
        <v>5286</v>
      </c>
      <c r="H11"/>
    </row>
    <row r="12" spans="2:8" s="8" customFormat="1" ht="19.5" customHeight="1" x14ac:dyDescent="0.2">
      <c r="B12" s="378"/>
      <c r="C12" s="40" t="s">
        <v>62</v>
      </c>
      <c r="D12" s="69">
        <v>0.69</v>
      </c>
      <c r="E12" s="61">
        <f>D12</f>
        <v>0.69</v>
      </c>
      <c r="F12" s="61">
        <f t="shared" si="1"/>
        <v>0.69</v>
      </c>
      <c r="G12" s="61">
        <f>E12</f>
        <v>0.69</v>
      </c>
      <c r="H12"/>
    </row>
    <row r="13" spans="2:8" s="8" customFormat="1" ht="19.5" customHeight="1" x14ac:dyDescent="0.2">
      <c r="B13" s="378"/>
      <c r="C13" s="40" t="s">
        <v>63</v>
      </c>
      <c r="D13" s="69">
        <v>15</v>
      </c>
      <c r="E13" s="69">
        <f>D13</f>
        <v>15</v>
      </c>
      <c r="F13" s="69">
        <f t="shared" si="1"/>
        <v>15</v>
      </c>
      <c r="G13" s="69">
        <v>0</v>
      </c>
      <c r="H13"/>
    </row>
    <row r="14" spans="2:8" s="8" customFormat="1" ht="19.5" customHeight="1" x14ac:dyDescent="0.2">
      <c r="B14" s="378"/>
      <c r="C14" s="40" t="s">
        <v>64</v>
      </c>
      <c r="D14" s="69">
        <v>15</v>
      </c>
      <c r="E14" s="69">
        <f>D14</f>
        <v>15</v>
      </c>
      <c r="F14" s="69">
        <f t="shared" si="1"/>
        <v>15</v>
      </c>
      <c r="G14" s="69">
        <v>0</v>
      </c>
      <c r="H14"/>
    </row>
    <row r="15" spans="2:8" s="8" customFormat="1" ht="19.5" customHeight="1" x14ac:dyDescent="0.2">
      <c r="B15" s="349" t="s">
        <v>65</v>
      </c>
      <c r="C15" s="376" t="s">
        <v>1</v>
      </c>
      <c r="D15" s="376"/>
      <c r="E15" s="376"/>
      <c r="F15" s="376"/>
      <c r="G15" s="376"/>
      <c r="H15"/>
    </row>
    <row r="16" spans="2:8" s="8" customFormat="1" ht="19.5" customHeight="1" x14ac:dyDescent="0.2">
      <c r="B16" s="349"/>
      <c r="C16" s="40" t="s">
        <v>66</v>
      </c>
      <c r="D16" s="101">
        <f>(((D7*D8*D10)+(D7*D8))*D6)/1000</f>
        <v>3558.192</v>
      </c>
      <c r="E16" s="101">
        <f>(((E7*E8*E10)+(E7*E8))*E6)/1000</f>
        <v>3480.84</v>
      </c>
      <c r="F16" s="101">
        <f>(((F7*F8*F10)+(F7*F8))*F6)/1000</f>
        <v>3171.4319999999998</v>
      </c>
      <c r="G16" s="101">
        <f>(((G7*G8*G10)+(G7*G8))*G6)/1000</f>
        <v>1793.16</v>
      </c>
      <c r="H16"/>
    </row>
    <row r="17" spans="2:10" s="8" customFormat="1" ht="19.5" customHeight="1" x14ac:dyDescent="0.2">
      <c r="B17" s="349"/>
      <c r="C17" s="40" t="s">
        <v>67</v>
      </c>
      <c r="D17" s="58">
        <f>(D16*D11)</f>
        <v>18808602.912</v>
      </c>
      <c r="E17" s="58">
        <f>(E16*E11)</f>
        <v>18399720.240000002</v>
      </c>
      <c r="F17" s="58">
        <f>(F16*F11)</f>
        <v>16764189.551999999</v>
      </c>
      <c r="G17" s="58">
        <f>(G16*G11)</f>
        <v>9478643.7599999998</v>
      </c>
      <c r="H17"/>
    </row>
    <row r="18" spans="2:10" s="8" customFormat="1" ht="19.5" customHeight="1" x14ac:dyDescent="0.2">
      <c r="B18" s="349"/>
      <c r="C18" s="40" t="s">
        <v>68</v>
      </c>
      <c r="D18" s="58">
        <f>D17-D17</f>
        <v>0</v>
      </c>
      <c r="E18" s="58">
        <f>D17-E17</f>
        <v>408882.67199999839</v>
      </c>
      <c r="F18" s="58">
        <f>D17-F17</f>
        <v>2044413.3600000013</v>
      </c>
      <c r="G18" s="58">
        <f>D17-G17</f>
        <v>9329959.1520000007</v>
      </c>
      <c r="H18"/>
    </row>
    <row r="19" spans="2:10" s="8" customFormat="1" ht="19.5" customHeight="1" x14ac:dyDescent="0.2">
      <c r="B19" s="349"/>
      <c r="C19" s="40" t="s">
        <v>69</v>
      </c>
      <c r="D19" s="61">
        <f>D17*D12</f>
        <v>12977936.00928</v>
      </c>
      <c r="E19" s="61">
        <f>E17*E12</f>
        <v>12695806.965600001</v>
      </c>
      <c r="F19" s="61">
        <f>F17*F12</f>
        <v>11567290.790879998</v>
      </c>
      <c r="G19" s="61">
        <f>G17*G12</f>
        <v>6540264.1943999995</v>
      </c>
      <c r="H19"/>
    </row>
    <row r="20" spans="2:10" s="8" customFormat="1" ht="19.5" customHeight="1" x14ac:dyDescent="0.2">
      <c r="B20" s="349"/>
      <c r="C20" s="40" t="s">
        <v>70</v>
      </c>
      <c r="D20" s="61">
        <v>0</v>
      </c>
      <c r="E20" s="61">
        <f>D19-E19</f>
        <v>282129.04367999919</v>
      </c>
      <c r="F20" s="61">
        <f>D19-F19</f>
        <v>1410645.2184000015</v>
      </c>
      <c r="G20" s="61">
        <f>D19-G19</f>
        <v>6437671.8148800004</v>
      </c>
      <c r="H20"/>
    </row>
    <row r="21" spans="2:10" s="8" customFormat="1" ht="19.5" customHeight="1" x14ac:dyDescent="0.2">
      <c r="B21" s="346" t="s">
        <v>71</v>
      </c>
      <c r="C21" s="376" t="s">
        <v>72</v>
      </c>
      <c r="D21" s="376"/>
      <c r="E21" s="376"/>
      <c r="F21" s="376"/>
      <c r="G21" s="376"/>
      <c r="H21"/>
    </row>
    <row r="22" spans="2:10" ht="19.5" customHeight="1" x14ac:dyDescent="0.2">
      <c r="B22" s="346"/>
      <c r="C22" s="40" t="s">
        <v>73</v>
      </c>
      <c r="D22" s="60">
        <f>D9/D11</f>
        <v>4.7294740824820281</v>
      </c>
      <c r="E22" s="60">
        <f>E9/E11</f>
        <v>4.7294740824820281</v>
      </c>
      <c r="F22" s="60">
        <f>F9/F11</f>
        <v>4.7294740824820281</v>
      </c>
      <c r="G22" s="60">
        <f>G9/G11</f>
        <v>9.4589481649640561</v>
      </c>
    </row>
    <row r="23" spans="2:10" ht="19.5" customHeight="1" x14ac:dyDescent="0.2">
      <c r="B23" s="346"/>
      <c r="C23" s="40" t="s">
        <v>74</v>
      </c>
      <c r="D23" s="61">
        <f>(((D13+D14)*D8)*D6)*(10/D22)</f>
        <v>4460538.2399999993</v>
      </c>
      <c r="E23" s="61">
        <f>(((E13+E14)*E8)*E6)*(10/E22)</f>
        <v>4460538.2399999993</v>
      </c>
      <c r="F23" s="61">
        <f>(((F13+F14)*F8)*F6)*(10/F22)</f>
        <v>4460538.2399999993</v>
      </c>
      <c r="G23" s="61">
        <f>((G13+G14)*G8)*G6</f>
        <v>0</v>
      </c>
    </row>
    <row r="24" spans="2:10" ht="19.5" customHeight="1" x14ac:dyDescent="0.2">
      <c r="B24" s="354" t="s">
        <v>75</v>
      </c>
      <c r="C24" s="376" t="s">
        <v>76</v>
      </c>
      <c r="D24" s="376"/>
      <c r="E24" s="379" t="s">
        <v>77</v>
      </c>
      <c r="F24" s="379"/>
      <c r="G24" s="379"/>
    </row>
    <row r="25" spans="2:10" ht="19.5" customHeight="1" x14ac:dyDescent="0.2">
      <c r="B25" s="354"/>
      <c r="C25" s="40" t="s">
        <v>78</v>
      </c>
      <c r="D25" s="66">
        <f>D19+(D23/(D22*2))</f>
        <v>13449504.1120128</v>
      </c>
      <c r="E25" s="87">
        <f>E19+(E23/(E22*2))</f>
        <v>13167375.068332801</v>
      </c>
      <c r="F25" s="87">
        <f>F19+(F23/(F22*2))</f>
        <v>12038858.893612798</v>
      </c>
      <c r="G25" s="84">
        <f>G19+(G23/(G22))</f>
        <v>6540264.1943999995</v>
      </c>
      <c r="J25" s="75"/>
    </row>
    <row r="26" spans="2:10" ht="19.5" customHeight="1" x14ac:dyDescent="0.2">
      <c r="B26" s="354"/>
      <c r="C26" s="40" t="s">
        <v>79</v>
      </c>
      <c r="D26" s="66">
        <f>$D$25-D25</f>
        <v>0</v>
      </c>
      <c r="E26" s="87">
        <f>$D$25-E25</f>
        <v>282129.04367999919</v>
      </c>
      <c r="F26" s="87">
        <f>$D$25-F25</f>
        <v>1410645.2184000015</v>
      </c>
      <c r="G26" s="84">
        <f>$D$25-G25</f>
        <v>6909239.9176128004</v>
      </c>
      <c r="J26" s="75"/>
    </row>
    <row r="27" spans="2:10" ht="19.5" customHeight="1" x14ac:dyDescent="0.2">
      <c r="B27" s="354"/>
      <c r="C27" s="62" t="s">
        <v>80</v>
      </c>
      <c r="D27" s="67">
        <v>0</v>
      </c>
      <c r="E27" s="64">
        <f>($D$25-E25)/$D$25</f>
        <v>2.0976910474194196E-2</v>
      </c>
      <c r="F27" s="64">
        <f>($D$25-F25)/$D$25</f>
        <v>0.10488455237097138</v>
      </c>
      <c r="G27" s="68">
        <f>($D$25-G25)/$D$25</f>
        <v>0.51371707537095146</v>
      </c>
    </row>
    <row r="28" spans="2:10" ht="22.5" customHeight="1" x14ac:dyDescent="0.2">
      <c r="B28" s="355" t="s">
        <v>81</v>
      </c>
      <c r="C28" s="376" t="s">
        <v>82</v>
      </c>
      <c r="D28" s="376"/>
      <c r="E28" s="376"/>
      <c r="F28" s="376"/>
      <c r="G28" s="376"/>
    </row>
    <row r="29" spans="2:10" ht="22.5" customHeight="1" x14ac:dyDescent="0.2">
      <c r="B29" s="355"/>
      <c r="C29" s="62" t="s">
        <v>83</v>
      </c>
      <c r="D29" s="63">
        <v>0</v>
      </c>
      <c r="E29" s="85">
        <v>0</v>
      </c>
      <c r="F29" s="85">
        <v>0</v>
      </c>
      <c r="G29" s="85">
        <v>605</v>
      </c>
      <c r="J29" s="75"/>
    </row>
    <row r="30" spans="2:10" ht="22.5" customHeight="1" x14ac:dyDescent="0.2">
      <c r="B30" s="355"/>
      <c r="C30" s="40" t="s">
        <v>84</v>
      </c>
      <c r="D30" s="59">
        <v>0</v>
      </c>
      <c r="E30" s="70">
        <v>0</v>
      </c>
      <c r="F30" s="70">
        <v>0</v>
      </c>
      <c r="G30" s="70">
        <f>(110223/120)-G29</f>
        <v>313.52499999999998</v>
      </c>
      <c r="J30" s="75"/>
    </row>
    <row r="31" spans="2:10" ht="22.5" customHeight="1" x14ac:dyDescent="0.2">
      <c r="B31" s="355"/>
      <c r="C31" s="40" t="s">
        <v>85</v>
      </c>
      <c r="D31" s="59">
        <v>0</v>
      </c>
      <c r="E31" s="70">
        <v>0</v>
      </c>
      <c r="F31" s="70">
        <v>0</v>
      </c>
      <c r="G31" s="70">
        <v>0</v>
      </c>
      <c r="J31" s="75"/>
    </row>
    <row r="32" spans="2:10" ht="22.5" customHeight="1" x14ac:dyDescent="0.2">
      <c r="B32" s="355"/>
      <c r="C32" s="40" t="s">
        <v>86</v>
      </c>
      <c r="D32" s="59">
        <v>0</v>
      </c>
      <c r="E32" s="70">
        <v>0</v>
      </c>
      <c r="F32" s="70">
        <v>0</v>
      </c>
      <c r="G32" s="70">
        <v>0</v>
      </c>
      <c r="J32" s="75"/>
    </row>
    <row r="33" spans="2:10" ht="19.5" customHeight="1" x14ac:dyDescent="0.2">
      <c r="B33" s="356" t="s">
        <v>87</v>
      </c>
      <c r="C33" s="376" t="s">
        <v>88</v>
      </c>
      <c r="D33" s="376"/>
      <c r="E33" s="376"/>
      <c r="F33" s="376"/>
      <c r="G33" s="376"/>
    </row>
    <row r="34" spans="2:10" ht="19.5" customHeight="1" x14ac:dyDescent="0.2">
      <c r="B34" s="356"/>
      <c r="C34" s="40"/>
      <c r="D34" s="59"/>
      <c r="E34" s="70"/>
      <c r="F34" s="70"/>
      <c r="G34" s="61"/>
      <c r="J34" s="75"/>
    </row>
    <row r="35" spans="2:10" ht="19.5" customHeight="1" x14ac:dyDescent="0.2">
      <c r="B35" s="356"/>
      <c r="C35" s="40" t="s">
        <v>89</v>
      </c>
      <c r="D35" s="83">
        <v>0</v>
      </c>
      <c r="E35" s="83">
        <f>E23</f>
        <v>4460538.2399999993</v>
      </c>
      <c r="F35" s="83">
        <f>F23</f>
        <v>4460538.2399999993</v>
      </c>
      <c r="G35" s="83">
        <f>((G30+G29)*G6)+G31+G32-G34</f>
        <v>32295339</v>
      </c>
      <c r="J35" s="75"/>
    </row>
    <row r="36" spans="2:10" ht="19.5" customHeight="1" x14ac:dyDescent="0.2">
      <c r="B36" s="356"/>
      <c r="C36" s="62" t="s">
        <v>90</v>
      </c>
      <c r="D36" s="97" t="s">
        <v>6</v>
      </c>
      <c r="E36" s="81">
        <f>E35/E26</f>
        <v>15.810276679841941</v>
      </c>
      <c r="F36" s="81">
        <f>F35/F26</f>
        <v>3.1620553359683754</v>
      </c>
      <c r="G36" s="81">
        <f>G35/G26</f>
        <v>4.6742245724705285</v>
      </c>
    </row>
    <row r="37" spans="2:10" ht="19.5" customHeight="1" x14ac:dyDescent="0.2">
      <c r="B37" s="356"/>
      <c r="C37" s="40" t="s">
        <v>91</v>
      </c>
      <c r="D37" s="99" t="s">
        <v>6</v>
      </c>
      <c r="E37" s="100">
        <f>(E18/2000)</f>
        <v>204.44133599999918</v>
      </c>
      <c r="F37" s="100">
        <f>(F18/2000)</f>
        <v>1022.2066800000007</v>
      </c>
      <c r="G37" s="100">
        <f>(G18/2000)</f>
        <v>4664.9795760000006</v>
      </c>
    </row>
    <row r="38" spans="2:10" x14ac:dyDescent="0.2">
      <c r="C38" s="62" t="s">
        <v>92</v>
      </c>
      <c r="D38" s="98" t="s">
        <v>6</v>
      </c>
      <c r="E38" s="96">
        <f ca="1">TODAY()+(E36*365)</f>
        <v>50957.75098814231</v>
      </c>
      <c r="F38" s="95">
        <f ca="1">TODAY()+(F36*365)</f>
        <v>46341.150197628456</v>
      </c>
      <c r="G38" s="89">
        <f ca="1">TODAY()+(G36*365)</f>
        <v>46893.09196895174</v>
      </c>
    </row>
    <row r="39" spans="2:10" x14ac:dyDescent="0.2">
      <c r="B39" t="s">
        <v>93</v>
      </c>
    </row>
    <row r="40" spans="2:10" x14ac:dyDescent="0.2">
      <c r="B40" t="s">
        <v>9</v>
      </c>
      <c r="D40" s="92">
        <f>D25</f>
        <v>13449504.1120128</v>
      </c>
      <c r="E40" s="92">
        <f>E25</f>
        <v>13167375.068332801</v>
      </c>
      <c r="F40" s="92">
        <f>F25</f>
        <v>12038858.893612798</v>
      </c>
      <c r="G40" s="92">
        <f>G25</f>
        <v>6540264.1943999995</v>
      </c>
    </row>
    <row r="41" spans="2:10" x14ac:dyDescent="0.2">
      <c r="B41" t="s">
        <v>94</v>
      </c>
      <c r="C41" s="78"/>
      <c r="D41" s="78">
        <f>-D25</f>
        <v>-13449504.1120128</v>
      </c>
      <c r="E41" s="78">
        <f>-E35</f>
        <v>-4460538.2399999993</v>
      </c>
      <c r="F41" s="78">
        <f>-F35</f>
        <v>-4460538.2399999993</v>
      </c>
      <c r="G41" s="91">
        <f>-G35</f>
        <v>-32295339</v>
      </c>
    </row>
    <row r="42" spans="2:10" x14ac:dyDescent="0.2">
      <c r="C42" s="76"/>
      <c r="D42" s="76">
        <f>D26</f>
        <v>0</v>
      </c>
      <c r="E42" s="76">
        <f>E26</f>
        <v>282129.04367999919</v>
      </c>
      <c r="F42" s="76">
        <f>F26</f>
        <v>1410645.2184000015</v>
      </c>
      <c r="G42" s="76">
        <f>G26</f>
        <v>6909239.9176128004</v>
      </c>
    </row>
    <row r="43" spans="2:10" x14ac:dyDescent="0.2">
      <c r="B43" s="80" t="s">
        <v>95</v>
      </c>
    </row>
    <row r="44" spans="2:10" x14ac:dyDescent="0.2">
      <c r="B44">
        <v>1</v>
      </c>
      <c r="C44" s="77"/>
      <c r="D44" s="77" t="str">
        <f>D5</f>
        <v>T5 2x"46W"</v>
      </c>
      <c r="E44" s="77" t="str">
        <f>E5</f>
        <v>T5 2x45W</v>
      </c>
      <c r="F44" s="77" t="str">
        <f>F5</f>
        <v>T5 2x41W</v>
      </c>
      <c r="G44" s="90" t="str">
        <f>G5</f>
        <v>LED 51 W</v>
      </c>
    </row>
    <row r="45" spans="2:10" x14ac:dyDescent="0.2">
      <c r="B45">
        <v>2</v>
      </c>
      <c r="D45" s="79">
        <v>0</v>
      </c>
      <c r="E45" s="79">
        <f>E41+E$42</f>
        <v>-4178409.1963200001</v>
      </c>
      <c r="F45" s="79">
        <f>F41+F$42</f>
        <v>-3049893.0215999978</v>
      </c>
      <c r="G45" s="79">
        <f>G41+G$42</f>
        <v>-25386099.082387201</v>
      </c>
    </row>
    <row r="46" spans="2:10" x14ac:dyDescent="0.2">
      <c r="B46">
        <v>3</v>
      </c>
      <c r="D46" s="76">
        <f t="shared" ref="D46:D54" si="2">D45-C$42</f>
        <v>0</v>
      </c>
      <c r="E46" s="76">
        <f t="shared" ref="E46:G54" si="3">E45+E$42</f>
        <v>-3896280.1526400009</v>
      </c>
      <c r="F46" s="76">
        <f t="shared" si="3"/>
        <v>-1639247.8031999962</v>
      </c>
      <c r="G46" s="76">
        <f t="shared" si="3"/>
        <v>-18476859.164774403</v>
      </c>
    </row>
    <row r="47" spans="2:10" x14ac:dyDescent="0.2">
      <c r="B47">
        <v>4</v>
      </c>
      <c r="D47" s="76">
        <f t="shared" si="2"/>
        <v>0</v>
      </c>
      <c r="E47" s="76">
        <f t="shared" si="3"/>
        <v>-3614151.1089600017</v>
      </c>
      <c r="F47" s="76">
        <f t="shared" si="3"/>
        <v>-228602.58479999471</v>
      </c>
      <c r="G47" s="76">
        <f t="shared" si="3"/>
        <v>-11567619.247161603</v>
      </c>
    </row>
    <row r="48" spans="2:10" x14ac:dyDescent="0.2">
      <c r="B48">
        <v>5</v>
      </c>
      <c r="D48" s="76">
        <f t="shared" si="2"/>
        <v>0</v>
      </c>
      <c r="E48" s="76">
        <f t="shared" si="3"/>
        <v>-3332022.0652800025</v>
      </c>
      <c r="F48" s="76">
        <f t="shared" si="3"/>
        <v>1182042.6336000068</v>
      </c>
      <c r="G48" s="76">
        <f t="shared" si="3"/>
        <v>-4658379.3295488022</v>
      </c>
    </row>
    <row r="49" spans="2:7" x14ac:dyDescent="0.2">
      <c r="B49">
        <v>6</v>
      </c>
      <c r="D49" s="76">
        <f t="shared" si="2"/>
        <v>0</v>
      </c>
      <c r="E49" s="76">
        <f t="shared" si="3"/>
        <v>-3049893.0216000034</v>
      </c>
      <c r="F49" s="76">
        <f t="shared" si="3"/>
        <v>2592687.8520000083</v>
      </c>
      <c r="G49" s="76">
        <f t="shared" si="3"/>
        <v>2250860.5880639981</v>
      </c>
    </row>
    <row r="50" spans="2:7" x14ac:dyDescent="0.2">
      <c r="B50">
        <v>7</v>
      </c>
      <c r="D50" s="76">
        <f t="shared" si="2"/>
        <v>0</v>
      </c>
      <c r="E50" s="76">
        <f t="shared" si="3"/>
        <v>-2767763.9779200042</v>
      </c>
      <c r="F50" s="76">
        <f t="shared" si="3"/>
        <v>4003333.0704000099</v>
      </c>
      <c r="G50" s="76">
        <f t="shared" si="3"/>
        <v>9160100.5056767985</v>
      </c>
    </row>
    <row r="51" spans="2:7" x14ac:dyDescent="0.2">
      <c r="B51">
        <v>8</v>
      </c>
      <c r="D51" s="76">
        <f t="shared" si="2"/>
        <v>0</v>
      </c>
      <c r="E51" s="76">
        <f t="shared" si="3"/>
        <v>-2485634.934240005</v>
      </c>
      <c r="F51" s="76">
        <f t="shared" si="3"/>
        <v>5413978.2888000114</v>
      </c>
      <c r="G51" s="76">
        <f t="shared" si="3"/>
        <v>16069340.423289599</v>
      </c>
    </row>
    <row r="52" spans="2:7" x14ac:dyDescent="0.2">
      <c r="B52">
        <v>9</v>
      </c>
      <c r="D52" s="76">
        <f t="shared" si="2"/>
        <v>0</v>
      </c>
      <c r="E52" s="76">
        <f t="shared" si="3"/>
        <v>-2203505.8905600058</v>
      </c>
      <c r="F52" s="76">
        <f t="shared" si="3"/>
        <v>6824623.5072000129</v>
      </c>
      <c r="G52" s="76">
        <f t="shared" si="3"/>
        <v>22978580.340902399</v>
      </c>
    </row>
    <row r="53" spans="2:7" x14ac:dyDescent="0.2">
      <c r="B53">
        <v>10</v>
      </c>
      <c r="D53" s="76">
        <f t="shared" si="2"/>
        <v>0</v>
      </c>
      <c r="E53" s="76">
        <f t="shared" si="3"/>
        <v>-1921376.8468800066</v>
      </c>
      <c r="F53" s="76">
        <f t="shared" si="3"/>
        <v>8235268.7256000144</v>
      </c>
      <c r="G53" s="76">
        <f t="shared" si="3"/>
        <v>29887820.258515202</v>
      </c>
    </row>
    <row r="54" spans="2:7" x14ac:dyDescent="0.2">
      <c r="D54" s="76">
        <f t="shared" si="2"/>
        <v>0</v>
      </c>
      <c r="E54" s="76">
        <f t="shared" si="3"/>
        <v>-1639247.8032000074</v>
      </c>
      <c r="F54" s="76">
        <f t="shared" si="3"/>
        <v>9645913.9440000169</v>
      </c>
      <c r="G54" s="76">
        <f t="shared" si="3"/>
        <v>36797060.176128</v>
      </c>
    </row>
  </sheetData>
  <sheetProtection selectLockedCells="1"/>
  <mergeCells count="14">
    <mergeCell ref="B33:B37"/>
    <mergeCell ref="C33:G33"/>
    <mergeCell ref="B2:H2"/>
    <mergeCell ref="B3:H3"/>
    <mergeCell ref="B6:B14"/>
    <mergeCell ref="B15:B20"/>
    <mergeCell ref="C15:G15"/>
    <mergeCell ref="B21:B23"/>
    <mergeCell ref="C21:G21"/>
    <mergeCell ref="B24:B27"/>
    <mergeCell ref="C24:D24"/>
    <mergeCell ref="E24:G24"/>
    <mergeCell ref="B28:B32"/>
    <mergeCell ref="C28:G28"/>
  </mergeCells>
  <phoneticPr fontId="31" type="noConversion"/>
  <conditionalFormatting sqref="C5:C38">
    <cfRule type="expression" dxfId="10" priority="5">
      <formula>MOD(ROW(),2)=0</formula>
    </cfRule>
  </conditionalFormatting>
  <conditionalFormatting sqref="D6:G14">
    <cfRule type="expression" dxfId="9" priority="27">
      <formula>MOD(ROW(),2)=0</formula>
    </cfRule>
  </conditionalFormatting>
  <conditionalFormatting sqref="D16:G20">
    <cfRule type="expression" dxfId="8" priority="38">
      <formula>MOD(ROW(),2)=0</formula>
    </cfRule>
  </conditionalFormatting>
  <conditionalFormatting sqref="D22:G22">
    <cfRule type="expression" dxfId="7" priority="44">
      <formula>MOD(ROW(),2)=0</formula>
    </cfRule>
  </conditionalFormatting>
  <conditionalFormatting sqref="D23:G23">
    <cfRule type="expression" dxfId="6" priority="21">
      <formula>MOD(ROW(),2)=0</formula>
    </cfRule>
  </conditionalFormatting>
  <conditionalFormatting sqref="D25:G26">
    <cfRule type="expression" dxfId="5" priority="17">
      <formula>MOD(ROW(),2)=0</formula>
    </cfRule>
  </conditionalFormatting>
  <conditionalFormatting sqref="D27:G27">
    <cfRule type="expression" dxfId="4" priority="62">
      <formula>MOD(ROW(),2)=0</formula>
    </cfRule>
  </conditionalFormatting>
  <conditionalFormatting sqref="D29:G32">
    <cfRule type="expression" dxfId="3" priority="6">
      <formula>MOD(ROW(),2)=0</formula>
    </cfRule>
  </conditionalFormatting>
  <conditionalFormatting sqref="D34:G37">
    <cfRule type="expression" dxfId="2" priority="1">
      <formula>MOD(ROW(),2)=0</formula>
    </cfRule>
  </conditionalFormatting>
  <printOptions horizontalCentered="1"/>
  <pageMargins left="0.25" right="0.25" top="0.75" bottom="0.75" header="0.3" footer="0.3"/>
  <pageSetup paperSize="9" scale="58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4"/>
    <pageSetUpPr autoPageBreaks="0" fitToPage="1"/>
  </sheetPr>
  <dimension ref="B1:O40"/>
  <sheetViews>
    <sheetView showGridLines="0" workbookViewId="0">
      <selection activeCell="M8" sqref="M8"/>
    </sheetView>
  </sheetViews>
  <sheetFormatPr baseColWidth="10" defaultColWidth="8.83203125" defaultRowHeight="18.75" customHeight="1" x14ac:dyDescent="0.2"/>
  <cols>
    <col min="1" max="1" width="1.6640625" customWidth="1"/>
    <col min="2" max="2" width="37.33203125" customWidth="1"/>
    <col min="3" max="3" width="11.6640625" customWidth="1"/>
    <col min="4" max="4" width="19.33203125" customWidth="1"/>
    <col min="5" max="5" width="2.33203125" customWidth="1"/>
    <col min="6" max="6" width="19.33203125" customWidth="1"/>
    <col min="7" max="7" width="2.33203125" customWidth="1"/>
    <col min="8" max="8" width="19.33203125" customWidth="1"/>
    <col min="9" max="9" width="2.33203125" customWidth="1"/>
    <col min="10" max="10" width="7.33203125" customWidth="1"/>
    <col min="11" max="11" width="1.33203125" customWidth="1"/>
    <col min="12" max="12" width="13.6640625" customWidth="1"/>
    <col min="13" max="13" width="8.33203125" customWidth="1"/>
    <col min="15" max="16" width="10" customWidth="1"/>
  </cols>
  <sheetData>
    <row r="1" spans="2:15" ht="8.25" customHeight="1" thickBot="1" x14ac:dyDescent="0.25"/>
    <row r="2" spans="2:15" ht="38.25" customHeight="1" thickBot="1" x14ac:dyDescent="0.55000000000000004">
      <c r="B2" s="10" t="s">
        <v>96</v>
      </c>
      <c r="J2" s="3"/>
      <c r="K2" s="381" t="s">
        <v>97</v>
      </c>
      <c r="L2" s="381"/>
    </row>
    <row r="3" spans="2:15" ht="24" customHeight="1" x14ac:dyDescent="0.2">
      <c r="B3" s="50" t="s">
        <v>98</v>
      </c>
    </row>
    <row r="4" spans="2:15" ht="6.75" customHeight="1" thickBot="1" x14ac:dyDescent="0.25"/>
    <row r="5" spans="2:15" ht="24" customHeight="1" thickBot="1" x14ac:dyDescent="0.35">
      <c r="B5" s="11" t="s">
        <v>99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5" s="16" customFormat="1" ht="18.75" customHeight="1" thickBot="1" x14ac:dyDescent="0.3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2:15" ht="22.5" customHeight="1" x14ac:dyDescent="0.15">
      <c r="B7" s="52" t="str">
        <f>Beregninger!B8</f>
        <v>ENERGIBESPARELSE</v>
      </c>
      <c r="C7" s="13"/>
      <c r="D7" s="52" t="str">
        <f>Beregninger!B9</f>
        <v>KWH UDGIFT ÅRLIGT</v>
      </c>
      <c r="E7" s="13"/>
      <c r="F7" s="52" t="str">
        <f>Beregninger!B10</f>
        <v>RENTER</v>
      </c>
      <c r="G7" s="13"/>
      <c r="H7" s="52" t="str">
        <f>Beregninger!B11</f>
        <v>AFSKRIVNINGER</v>
      </c>
      <c r="I7" s="13"/>
      <c r="J7" s="391" t="str">
        <f>Beregninger!B12</f>
        <v>NETTORESULTAT</v>
      </c>
      <c r="K7" s="392"/>
      <c r="L7" s="393"/>
      <c r="M7" s="13"/>
    </row>
    <row r="8" spans="2:15" ht="42" customHeight="1" x14ac:dyDescent="0.2">
      <c r="B8" s="56" t="str">
        <f ca="1">IFERROR(Beregninger!G8,"")</f>
        <v/>
      </c>
      <c r="C8" s="48"/>
      <c r="D8" s="56" t="str">
        <f ca="1">IFERROR(Beregninger!G9,"")</f>
        <v/>
      </c>
      <c r="F8" s="56" t="str">
        <f ca="1">IFERROR(Beregninger!G10,"")</f>
        <v/>
      </c>
      <c r="H8" s="56" t="str">
        <f ca="1">IFERROR(Beregninger!G11,"")</f>
        <v/>
      </c>
      <c r="I8" s="16"/>
      <c r="J8" s="385" t="str">
        <f ca="1">IFERROR(Beregninger!G12,"")</f>
        <v/>
      </c>
      <c r="K8" s="386"/>
      <c r="L8" s="387"/>
    </row>
    <row r="9" spans="2:15" s="6" customFormat="1" ht="18.75" customHeight="1" x14ac:dyDescent="0.2">
      <c r="B9" s="49" t="str">
        <f ca="1">Beregninger!H8</f>
        <v/>
      </c>
      <c r="C9" s="15"/>
      <c r="D9" s="44" t="str">
        <f ca="1">Beregninger!H9</f>
        <v/>
      </c>
      <c r="E9" s="7"/>
      <c r="F9" s="44" t="str">
        <f ca="1">Beregninger!H10</f>
        <v/>
      </c>
      <c r="G9" s="7"/>
      <c r="H9" s="44" t="str">
        <f ca="1">Beregninger!H11</f>
        <v/>
      </c>
      <c r="I9" s="17"/>
      <c r="J9" s="382" t="str">
        <f ca="1">Beregninger!H12</f>
        <v/>
      </c>
      <c r="K9" s="383"/>
      <c r="L9" s="384"/>
      <c r="M9" s="8"/>
      <c r="O9"/>
    </row>
    <row r="10" spans="2:15" ht="18.75" customHeight="1" x14ac:dyDescent="0.2">
      <c r="B10" s="45"/>
      <c r="C10" s="9"/>
      <c r="D10" s="45"/>
      <c r="E10" s="9"/>
      <c r="F10" s="45"/>
      <c r="G10" s="9"/>
      <c r="H10" s="47"/>
      <c r="I10" s="18"/>
      <c r="J10" s="388"/>
      <c r="K10" s="389"/>
      <c r="L10" s="390"/>
      <c r="M10" s="9"/>
    </row>
    <row r="11" spans="2:15" ht="18.75" customHeight="1" thickBot="1" x14ac:dyDescent="0.25">
      <c r="B11" s="46"/>
      <c r="D11" s="46"/>
      <c r="F11" s="46"/>
      <c r="H11" s="46"/>
      <c r="J11" s="20"/>
      <c r="K11" s="19"/>
      <c r="L11" s="21"/>
    </row>
    <row r="12" spans="2:15" ht="18.75" customHeight="1" thickBot="1" x14ac:dyDescent="0.25"/>
    <row r="13" spans="2:15" ht="24" customHeight="1" thickBot="1" x14ac:dyDescent="0.35">
      <c r="B13" s="12" t="s">
        <v>100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5" spans="2:15" ht="18.75" customHeight="1" x14ac:dyDescent="0.2">
      <c r="B15" s="28" t="s">
        <v>101</v>
      </c>
      <c r="C15" s="14"/>
      <c r="D15" s="53" t="str">
        <f>""&amp;SelectedYear&amp;""</f>
        <v>HIGH-END</v>
      </c>
      <c r="E15" s="14"/>
      <c r="F15" s="53" t="e">
        <f>""&amp;SelectedYear-1&amp;""</f>
        <v>#VALUE!</v>
      </c>
      <c r="G15" s="14"/>
      <c r="H15" s="22" t="s">
        <v>102</v>
      </c>
      <c r="I15" s="394" t="s">
        <v>103</v>
      </c>
      <c r="J15" s="394"/>
      <c r="K15" s="394"/>
      <c r="L15" s="394"/>
    </row>
    <row r="16" spans="2:15" ht="18.75" customHeight="1" x14ac:dyDescent="0.2">
      <c r="B16" s="54" t="e">
        <f>Beregninger!B15</f>
        <v>#REF!</v>
      </c>
      <c r="C16" s="26"/>
      <c r="D16" s="55" t="e">
        <f>IF($B16="","",Beregninger!G15)</f>
        <v>#REF!</v>
      </c>
      <c r="E16" s="42"/>
      <c r="F16" s="55" t="e">
        <f>IF($B16="","",Beregninger!F15)</f>
        <v>#REF!</v>
      </c>
      <c r="G16" s="23"/>
      <c r="H16" s="24" t="str">
        <f t="shared" ref="H16:H29" si="0">IFERROR(D16/F16-1,"")</f>
        <v/>
      </c>
      <c r="I16" s="395"/>
      <c r="J16" s="395"/>
      <c r="K16" s="395"/>
      <c r="L16" s="395"/>
    </row>
    <row r="17" spans="2:12" ht="18.75" customHeight="1" x14ac:dyDescent="0.2">
      <c r="B17" s="54" t="e">
        <f>Beregninger!B16</f>
        <v>#REF!</v>
      </c>
      <c r="C17" s="26"/>
      <c r="D17" s="55" t="e">
        <f>IF($B17="","",Beregninger!G16)</f>
        <v>#REF!</v>
      </c>
      <c r="E17" s="25"/>
      <c r="F17" s="55" t="e">
        <f>IF($B17="","",Beregninger!F16)</f>
        <v>#REF!</v>
      </c>
      <c r="G17" s="26"/>
      <c r="H17" s="27" t="str">
        <f t="shared" si="0"/>
        <v/>
      </c>
      <c r="I17" s="380"/>
      <c r="J17" s="380"/>
      <c r="K17" s="380"/>
      <c r="L17" s="380"/>
    </row>
    <row r="18" spans="2:12" ht="18.75" customHeight="1" x14ac:dyDescent="0.2">
      <c r="B18" s="54" t="e">
        <f>Beregninger!B17</f>
        <v>#REF!</v>
      </c>
      <c r="C18" s="26"/>
      <c r="D18" s="55" t="e">
        <f>IF($B18="","",Beregninger!G17)</f>
        <v>#REF!</v>
      </c>
      <c r="E18" s="25"/>
      <c r="F18" s="55" t="e">
        <f>IF($B18="","",Beregninger!F17)</f>
        <v>#REF!</v>
      </c>
      <c r="G18" s="26"/>
      <c r="H18" s="27" t="str">
        <f t="shared" si="0"/>
        <v/>
      </c>
      <c r="I18" s="380"/>
      <c r="J18" s="380"/>
      <c r="K18" s="380"/>
      <c r="L18" s="380"/>
    </row>
    <row r="19" spans="2:12" ht="18.75" customHeight="1" x14ac:dyDescent="0.2">
      <c r="B19" s="54" t="e">
        <f>Beregninger!B18</f>
        <v>#REF!</v>
      </c>
      <c r="C19" s="26"/>
      <c r="D19" s="55" t="e">
        <f>IF($B19="","",Beregninger!G18)</f>
        <v>#REF!</v>
      </c>
      <c r="E19" s="25"/>
      <c r="F19" s="55" t="e">
        <f>IF($B19="","",Beregninger!F18)</f>
        <v>#REF!</v>
      </c>
      <c r="G19" s="26"/>
      <c r="H19" s="27" t="str">
        <f t="shared" si="0"/>
        <v/>
      </c>
      <c r="I19" s="380"/>
      <c r="J19" s="380"/>
      <c r="K19" s="380"/>
      <c r="L19" s="380"/>
    </row>
    <row r="20" spans="2:12" ht="18.75" customHeight="1" x14ac:dyDescent="0.2">
      <c r="B20" s="54" t="e">
        <f>Beregninger!B19</f>
        <v>#REF!</v>
      </c>
      <c r="C20" s="26"/>
      <c r="D20" s="55" t="e">
        <f>IF($B20="","",Beregninger!G19)</f>
        <v>#REF!</v>
      </c>
      <c r="E20" s="25"/>
      <c r="F20" s="55" t="e">
        <f>IF($B20="","",Beregninger!F19)</f>
        <v>#REF!</v>
      </c>
      <c r="G20" s="26"/>
      <c r="H20" s="27" t="str">
        <f t="shared" si="0"/>
        <v/>
      </c>
      <c r="I20" s="380"/>
      <c r="J20" s="380"/>
      <c r="K20" s="380"/>
      <c r="L20" s="380"/>
    </row>
    <row r="21" spans="2:12" ht="18.75" customHeight="1" x14ac:dyDescent="0.2">
      <c r="B21" s="54" t="e">
        <f>Beregninger!B20</f>
        <v>#REF!</v>
      </c>
      <c r="C21" s="26"/>
      <c r="D21" s="55" t="e">
        <f>IF($B21="","",Beregninger!G20)</f>
        <v>#REF!</v>
      </c>
      <c r="E21" s="25"/>
      <c r="F21" s="55" t="e">
        <f>IF($B21="","",Beregninger!F20)</f>
        <v>#REF!</v>
      </c>
      <c r="G21" s="26"/>
      <c r="H21" s="27" t="str">
        <f t="shared" si="0"/>
        <v/>
      </c>
      <c r="I21" s="380"/>
      <c r="J21" s="380"/>
      <c r="K21" s="380"/>
      <c r="L21" s="380"/>
    </row>
    <row r="22" spans="2:12" ht="18.75" customHeight="1" x14ac:dyDescent="0.2">
      <c r="B22" s="54" t="e">
        <f>Beregninger!B21</f>
        <v>#REF!</v>
      </c>
      <c r="C22" s="26"/>
      <c r="D22" s="55" t="e">
        <f>IF($B22="","",Beregninger!G21)</f>
        <v>#REF!</v>
      </c>
      <c r="E22" s="25"/>
      <c r="F22" s="55" t="e">
        <f>IF($B22="","",Beregninger!F21)</f>
        <v>#REF!</v>
      </c>
      <c r="G22" s="26"/>
      <c r="H22" s="27" t="str">
        <f t="shared" si="0"/>
        <v/>
      </c>
      <c r="I22" s="380"/>
      <c r="J22" s="380"/>
      <c r="K22" s="380"/>
      <c r="L22" s="380"/>
    </row>
    <row r="23" spans="2:12" ht="18.75" customHeight="1" x14ac:dyDescent="0.2">
      <c r="B23" s="54" t="e">
        <f>Beregninger!B22</f>
        <v>#REF!</v>
      </c>
      <c r="C23" s="26"/>
      <c r="D23" s="55" t="e">
        <f>IF($B23="","",Beregninger!G22)</f>
        <v>#REF!</v>
      </c>
      <c r="E23" s="25"/>
      <c r="F23" s="55" t="e">
        <f>IF($B23="","",Beregninger!F22)</f>
        <v>#REF!</v>
      </c>
      <c r="G23" s="26"/>
      <c r="H23" s="27" t="str">
        <f t="shared" si="0"/>
        <v/>
      </c>
      <c r="I23" s="380"/>
      <c r="J23" s="380"/>
      <c r="K23" s="380"/>
      <c r="L23" s="380"/>
    </row>
    <row r="24" spans="2:12" ht="18.75" customHeight="1" x14ac:dyDescent="0.2">
      <c r="B24" s="54" t="e">
        <f>Beregninger!B23</f>
        <v>#REF!</v>
      </c>
      <c r="C24" s="26"/>
      <c r="D24" s="55" t="e">
        <f>IF($B24="","",Beregninger!G23)</f>
        <v>#REF!</v>
      </c>
      <c r="E24" s="25"/>
      <c r="F24" s="55" t="e">
        <f>IF($B24="","",Beregninger!F23)</f>
        <v>#REF!</v>
      </c>
      <c r="G24" s="26"/>
      <c r="H24" s="27" t="str">
        <f t="shared" si="0"/>
        <v/>
      </c>
      <c r="I24" s="380"/>
      <c r="J24" s="380"/>
      <c r="K24" s="380"/>
      <c r="L24" s="380"/>
    </row>
    <row r="25" spans="2:12" ht="18.75" customHeight="1" x14ac:dyDescent="0.2">
      <c r="B25" s="54" t="e">
        <f>Beregninger!B24</f>
        <v>#REF!</v>
      </c>
      <c r="C25" s="26"/>
      <c r="D25" s="55" t="e">
        <f>IF($B25="","",Beregninger!G24)</f>
        <v>#REF!</v>
      </c>
      <c r="E25" s="25"/>
      <c r="F25" s="55" t="e">
        <f>IF($B25="","",Beregninger!F24)</f>
        <v>#REF!</v>
      </c>
      <c r="G25" s="26"/>
      <c r="H25" s="27" t="str">
        <f t="shared" si="0"/>
        <v/>
      </c>
      <c r="I25" s="380"/>
      <c r="J25" s="380"/>
      <c r="K25" s="380"/>
      <c r="L25" s="380"/>
    </row>
    <row r="26" spans="2:12" ht="18.75" customHeight="1" x14ac:dyDescent="0.2">
      <c r="B26" s="54" t="e">
        <f>Beregninger!B25</f>
        <v>#REF!</v>
      </c>
      <c r="C26" s="26"/>
      <c r="D26" s="55" t="e">
        <f>IF($B26="","",Beregninger!G25)</f>
        <v>#REF!</v>
      </c>
      <c r="E26" s="25"/>
      <c r="F26" s="55" t="e">
        <f>IF($B26="","",Beregninger!F25)</f>
        <v>#REF!</v>
      </c>
      <c r="G26" s="26"/>
      <c r="H26" s="27" t="str">
        <f t="shared" si="0"/>
        <v/>
      </c>
      <c r="I26" s="380"/>
      <c r="J26" s="380"/>
      <c r="K26" s="380"/>
      <c r="L26" s="380"/>
    </row>
    <row r="27" spans="2:12" ht="18.75" customHeight="1" x14ac:dyDescent="0.2">
      <c r="B27" s="54" t="e">
        <f>Beregninger!B26</f>
        <v>#REF!</v>
      </c>
      <c r="C27" s="26"/>
      <c r="D27" s="55" t="e">
        <f>IF($B27="","",Beregninger!G26)</f>
        <v>#REF!</v>
      </c>
      <c r="E27" s="25"/>
      <c r="F27" s="55" t="e">
        <f>IF($B27="","",Beregninger!F26)</f>
        <v>#REF!</v>
      </c>
      <c r="G27" s="26"/>
      <c r="H27" s="27" t="str">
        <f t="shared" si="0"/>
        <v/>
      </c>
      <c r="I27" s="380"/>
      <c r="J27" s="380"/>
      <c r="K27" s="380"/>
      <c r="L27" s="380"/>
    </row>
    <row r="28" spans="2:12" ht="18.75" customHeight="1" x14ac:dyDescent="0.2">
      <c r="B28" s="54" t="e">
        <f>Beregninger!B27</f>
        <v>#REF!</v>
      </c>
      <c r="C28" s="26"/>
      <c r="D28" s="55" t="e">
        <f>IF($B28="","",Beregninger!G27)</f>
        <v>#REF!</v>
      </c>
      <c r="E28" s="25"/>
      <c r="F28" s="55" t="e">
        <f>IF($B28="","",Beregninger!F27)</f>
        <v>#REF!</v>
      </c>
      <c r="G28" s="26"/>
      <c r="H28" s="27" t="str">
        <f t="shared" si="0"/>
        <v/>
      </c>
      <c r="I28" s="380"/>
      <c r="J28" s="380"/>
      <c r="K28" s="380"/>
      <c r="L28" s="380"/>
    </row>
    <row r="29" spans="2:12" ht="18.75" customHeight="1" x14ac:dyDescent="0.2">
      <c r="B29" s="54" t="e">
        <f>Beregninger!B28</f>
        <v>#REF!</v>
      </c>
      <c r="C29" s="26"/>
      <c r="D29" s="55" t="e">
        <f>IF($B29="","",Beregninger!G28)</f>
        <v>#REF!</v>
      </c>
      <c r="E29" s="25"/>
      <c r="F29" s="55" t="e">
        <f>IF($B29="","",Beregninger!F28)</f>
        <v>#REF!</v>
      </c>
      <c r="G29" s="26"/>
      <c r="H29" s="27" t="str">
        <f t="shared" si="0"/>
        <v/>
      </c>
      <c r="I29" s="380"/>
      <c r="J29" s="380"/>
      <c r="K29" s="380"/>
      <c r="L29" s="380"/>
    </row>
    <row r="30" spans="2:12" ht="18.75" customHeight="1" x14ac:dyDescent="0.2">
      <c r="B30" s="54" t="e">
        <f>Beregninger!B29</f>
        <v>#REF!</v>
      </c>
      <c r="C30" s="26"/>
      <c r="D30" s="25" t="e">
        <f>IF($B30="","",Beregninger!G29)</f>
        <v>#REF!</v>
      </c>
      <c r="E30" s="25" t="e">
        <f>IF($B30="","",Beregninger!F29)</f>
        <v>#REF!</v>
      </c>
      <c r="F30" s="25"/>
      <c r="G30" s="26"/>
      <c r="H30" s="27" t="str">
        <f t="shared" ref="H30:H40" si="1">IFERROR(D30/E30-1,"")</f>
        <v/>
      </c>
      <c r="I30" s="380"/>
      <c r="J30" s="380"/>
      <c r="K30" s="380"/>
      <c r="L30" s="380"/>
    </row>
    <row r="31" spans="2:12" ht="18.75" customHeight="1" x14ac:dyDescent="0.2">
      <c r="B31" s="54" t="e">
        <f>Beregninger!B30</f>
        <v>#REF!</v>
      </c>
      <c r="C31" s="26"/>
      <c r="D31" s="25" t="e">
        <f>IF($B31="","",Beregninger!G30)</f>
        <v>#REF!</v>
      </c>
      <c r="E31" s="25" t="e">
        <f>IF($B31="","",Beregninger!F30)</f>
        <v>#REF!</v>
      </c>
      <c r="F31" s="25"/>
      <c r="G31" s="26"/>
      <c r="H31" s="27" t="str">
        <f t="shared" si="1"/>
        <v/>
      </c>
      <c r="I31" s="380"/>
      <c r="J31" s="380"/>
      <c r="K31" s="380"/>
      <c r="L31" s="380"/>
    </row>
    <row r="32" spans="2:12" ht="18.75" customHeight="1" x14ac:dyDescent="0.2">
      <c r="B32" s="54" t="e">
        <f>Beregninger!B31</f>
        <v>#REF!</v>
      </c>
      <c r="C32" s="26"/>
      <c r="D32" s="25" t="e">
        <f>IF($B32="","",Beregninger!G31)</f>
        <v>#REF!</v>
      </c>
      <c r="E32" s="25" t="e">
        <f>IF($B32="","",Beregninger!F31)</f>
        <v>#REF!</v>
      </c>
      <c r="F32" s="25"/>
      <c r="G32" s="26"/>
      <c r="H32" s="27" t="str">
        <f t="shared" si="1"/>
        <v/>
      </c>
      <c r="I32" s="380"/>
      <c r="J32" s="380"/>
      <c r="K32" s="380"/>
      <c r="L32" s="380"/>
    </row>
    <row r="33" spans="2:12" ht="18.75" customHeight="1" x14ac:dyDescent="0.2">
      <c r="B33" s="54" t="e">
        <f>Beregninger!B32</f>
        <v>#REF!</v>
      </c>
      <c r="C33" s="26"/>
      <c r="D33" s="25" t="e">
        <f>IF($B33="","",Beregninger!G32)</f>
        <v>#REF!</v>
      </c>
      <c r="E33" s="25" t="e">
        <f>IF($B33="","",Beregninger!F32)</f>
        <v>#REF!</v>
      </c>
      <c r="F33" s="25"/>
      <c r="G33" s="26"/>
      <c r="H33" s="27" t="str">
        <f t="shared" si="1"/>
        <v/>
      </c>
      <c r="I33" s="380"/>
      <c r="J33" s="380"/>
      <c r="K33" s="380"/>
      <c r="L33" s="380"/>
    </row>
    <row r="34" spans="2:12" ht="18.75" customHeight="1" x14ac:dyDescent="0.2">
      <c r="B34" s="54" t="e">
        <f>Beregninger!B33</f>
        <v>#REF!</v>
      </c>
      <c r="C34" s="26"/>
      <c r="D34" s="25" t="e">
        <f>IF($B34="","",Beregninger!G33)</f>
        <v>#REF!</v>
      </c>
      <c r="E34" s="25" t="e">
        <f>IF($B34="","",Beregninger!F33)</f>
        <v>#REF!</v>
      </c>
      <c r="F34" s="25"/>
      <c r="G34" s="26"/>
      <c r="H34" s="27" t="str">
        <f t="shared" si="1"/>
        <v/>
      </c>
      <c r="I34" s="380"/>
      <c r="J34" s="380"/>
      <c r="K34" s="380"/>
      <c r="L34" s="380"/>
    </row>
    <row r="35" spans="2:12" ht="18.75" customHeight="1" x14ac:dyDescent="0.2">
      <c r="B35" s="54" t="e">
        <f>Beregninger!B34</f>
        <v>#REF!</v>
      </c>
      <c r="C35" s="26"/>
      <c r="D35" s="25" t="e">
        <f>IF($B35="","",Beregninger!G34)</f>
        <v>#REF!</v>
      </c>
      <c r="E35" s="25" t="e">
        <f>IF($B35="","",Beregninger!F34)</f>
        <v>#REF!</v>
      </c>
      <c r="F35" s="25"/>
      <c r="G35" s="26"/>
      <c r="H35" s="27" t="str">
        <f t="shared" si="1"/>
        <v/>
      </c>
      <c r="I35" s="380"/>
      <c r="J35" s="380"/>
      <c r="K35" s="380"/>
      <c r="L35" s="380"/>
    </row>
    <row r="36" spans="2:12" ht="18.75" customHeight="1" x14ac:dyDescent="0.2">
      <c r="B36" s="54" t="e">
        <f>Beregninger!B35</f>
        <v>#REF!</v>
      </c>
      <c r="C36" s="26"/>
      <c r="D36" s="25" t="e">
        <f>IF($B36="","",Beregninger!G35)</f>
        <v>#REF!</v>
      </c>
      <c r="E36" s="25" t="e">
        <f>IF($B36="","",Beregninger!F35)</f>
        <v>#REF!</v>
      </c>
      <c r="F36" s="25"/>
      <c r="G36" s="26"/>
      <c r="H36" s="27" t="str">
        <f t="shared" si="1"/>
        <v/>
      </c>
      <c r="I36" s="380"/>
      <c r="J36" s="380"/>
      <c r="K36" s="380"/>
      <c r="L36" s="380"/>
    </row>
    <row r="37" spans="2:12" ht="18.75" customHeight="1" x14ac:dyDescent="0.2">
      <c r="B37" s="54" t="e">
        <f>Beregninger!B36</f>
        <v>#REF!</v>
      </c>
      <c r="C37" s="26"/>
      <c r="D37" s="25" t="e">
        <f>IF($B37="","",Beregninger!G36)</f>
        <v>#REF!</v>
      </c>
      <c r="E37" s="25" t="e">
        <f>IF($B37="","",Beregninger!F36)</f>
        <v>#REF!</v>
      </c>
      <c r="F37" s="25"/>
      <c r="G37" s="26"/>
      <c r="H37" s="27" t="str">
        <f t="shared" si="1"/>
        <v/>
      </c>
      <c r="I37" s="380"/>
      <c r="J37" s="380"/>
      <c r="K37" s="380"/>
      <c r="L37" s="380"/>
    </row>
    <row r="38" spans="2:12" ht="18.75" customHeight="1" x14ac:dyDescent="0.2">
      <c r="B38" s="54" t="e">
        <f>Beregninger!B37</f>
        <v>#REF!</v>
      </c>
      <c r="C38" s="26"/>
      <c r="D38" s="25" t="e">
        <f>IF($B38="","",Beregninger!G37)</f>
        <v>#REF!</v>
      </c>
      <c r="E38" s="25" t="e">
        <f>IF($B38="","",Beregninger!F37)</f>
        <v>#REF!</v>
      </c>
      <c r="F38" s="25"/>
      <c r="G38" s="26"/>
      <c r="H38" s="27" t="str">
        <f t="shared" si="1"/>
        <v/>
      </c>
      <c r="I38" s="380"/>
      <c r="J38" s="380"/>
      <c r="K38" s="380"/>
      <c r="L38" s="380"/>
    </row>
    <row r="39" spans="2:12" ht="18.75" customHeight="1" x14ac:dyDescent="0.2">
      <c r="B39" s="54" t="e">
        <f>Beregninger!B38</f>
        <v>#REF!</v>
      </c>
      <c r="C39" s="26"/>
      <c r="D39" s="25" t="e">
        <f>IF($B39="","",Beregninger!G38)</f>
        <v>#REF!</v>
      </c>
      <c r="E39" s="25" t="e">
        <f>IF($B39="","",Beregninger!F38)</f>
        <v>#REF!</v>
      </c>
      <c r="F39" s="25"/>
      <c r="G39" s="26"/>
      <c r="H39" s="27" t="str">
        <f t="shared" si="1"/>
        <v/>
      </c>
      <c r="I39" s="380"/>
      <c r="J39" s="380"/>
      <c r="K39" s="380"/>
      <c r="L39" s="380"/>
    </row>
    <row r="40" spans="2:12" ht="18.75" customHeight="1" x14ac:dyDescent="0.2">
      <c r="B40" s="54" t="e">
        <f>Beregninger!B39</f>
        <v>#REF!</v>
      </c>
      <c r="C40" s="26"/>
      <c r="D40" s="25" t="e">
        <f>IF($B40="","",Beregninger!G39)</f>
        <v>#REF!</v>
      </c>
      <c r="E40" s="25" t="e">
        <f>IF($B40="","",Beregninger!F39)</f>
        <v>#REF!</v>
      </c>
      <c r="F40" s="25"/>
      <c r="G40" s="26"/>
      <c r="H40" s="27" t="str">
        <f t="shared" si="1"/>
        <v/>
      </c>
      <c r="I40" s="380"/>
      <c r="J40" s="380"/>
      <c r="K40" s="380"/>
      <c r="L40" s="380"/>
    </row>
  </sheetData>
  <mergeCells count="31">
    <mergeCell ref="I30:L30"/>
    <mergeCell ref="I31:L31"/>
    <mergeCell ref="I32:L32"/>
    <mergeCell ref="I33:L33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15:L15"/>
    <mergeCell ref="I16:L16"/>
    <mergeCell ref="I17:L17"/>
    <mergeCell ref="I18:L18"/>
    <mergeCell ref="I19:L19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B16:I40">
    <cfRule type="expression" dxfId="1" priority="1">
      <formula>MOD(ROW(),2)=0</formula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sqref="K2" xr:uid="{00000000-0002-0000-0300-000000000000}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markers="1" xr2:uid="{00000000-0003-0000-0300-000001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  <x14:sparklineGroup manualMax="0" manualMin="0" displayEmptyCellsAs="gap" markers="1" first="1" last="1" xr2:uid="{00000000-0003-0000-0300-000000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 tint="-0.499984740745262"/>
    <pageSetUpPr autoPageBreaks="0"/>
  </sheetPr>
  <dimension ref="B1:E9"/>
  <sheetViews>
    <sheetView showGridLines="0" workbookViewId="0">
      <selection activeCell="C13" sqref="C13"/>
    </sheetView>
  </sheetViews>
  <sheetFormatPr baseColWidth="10" defaultColWidth="8.83203125" defaultRowHeight="19.5" customHeight="1" x14ac:dyDescent="0.2"/>
  <cols>
    <col min="1" max="1" width="2.33203125" customWidth="1"/>
    <col min="2" max="2" width="4.33203125" customWidth="1"/>
    <col min="3" max="3" width="18.33203125" customWidth="1"/>
  </cols>
  <sheetData>
    <row r="1" spans="2:5" ht="8.25" customHeight="1" x14ac:dyDescent="0.2">
      <c r="E1" s="2"/>
    </row>
    <row r="2" spans="2:5" ht="38.25" customHeight="1" x14ac:dyDescent="0.5">
      <c r="B2" s="10" t="s">
        <v>104</v>
      </c>
    </row>
    <row r="3" spans="2:5" ht="25.5" customHeight="1" x14ac:dyDescent="0.2">
      <c r="B3" s="41" t="s">
        <v>105</v>
      </c>
    </row>
    <row r="4" spans="2:5" ht="23.25" customHeight="1" thickBot="1" x14ac:dyDescent="0.25">
      <c r="B4" s="51"/>
    </row>
    <row r="5" spans="2:5" ht="19.5" customHeight="1" x14ac:dyDescent="0.2">
      <c r="B5" s="32">
        <v>1</v>
      </c>
      <c r="C5" s="33" t="s">
        <v>106</v>
      </c>
      <c r="D5" s="29" t="str">
        <f>IF(ISBLANK(C5),"← Please select a value from drop-down",IF(COUNTIF($C$5:C5,C5)&gt;1,"You have selected "&amp;C5&amp;" twice.",""))</f>
        <v/>
      </c>
    </row>
    <row r="6" spans="2:5" ht="19.5" customHeight="1" x14ac:dyDescent="0.2">
      <c r="B6" s="34">
        <v>2</v>
      </c>
      <c r="C6" s="35" t="s">
        <v>107</v>
      </c>
      <c r="D6" s="29" t="str">
        <f>IF(ISBLANK(C6),"← Please select a value from drop-down",IF(COUNTIF($C$5:C6,C6)&gt;1,"You have selected "&amp;C6&amp;" twice.",""))</f>
        <v/>
      </c>
    </row>
    <row r="7" spans="2:5" ht="19.5" customHeight="1" x14ac:dyDescent="0.2">
      <c r="B7" s="34">
        <v>3</v>
      </c>
      <c r="C7" s="36" t="s">
        <v>108</v>
      </c>
      <c r="D7" s="29" t="str">
        <f>IF(ISBLANK(C7),"← Please select a value from drop-down",IF(COUNTIF($C$5:C7,C7)&gt;1,"You have selected "&amp;C7&amp;" twice.",""))</f>
        <v/>
      </c>
    </row>
    <row r="8" spans="2:5" ht="19.5" customHeight="1" x14ac:dyDescent="0.2">
      <c r="B8" s="34">
        <v>4</v>
      </c>
      <c r="C8" s="36" t="s">
        <v>109</v>
      </c>
      <c r="D8" s="29" t="str">
        <f>IF(ISBLANK(C8),"← Please select a value from drop-down",IF(COUNTIF($C$5:C8,C8)&gt;1,"You have selected "&amp;C8&amp;" twice.",""))</f>
        <v/>
      </c>
    </row>
    <row r="9" spans="2:5" ht="19.5" customHeight="1" thickBot="1" x14ac:dyDescent="0.25">
      <c r="B9" s="37">
        <v>5</v>
      </c>
      <c r="C9" s="38" t="s">
        <v>110</v>
      </c>
      <c r="D9" s="29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 xr:uid="{00000000-0002-0000-0400-000000000000}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39"/>
  <sheetViews>
    <sheetView workbookViewId="0">
      <selection activeCell="B8" sqref="B8"/>
    </sheetView>
  </sheetViews>
  <sheetFormatPr baseColWidth="10" defaultColWidth="8.83203125" defaultRowHeight="14" x14ac:dyDescent="0.2"/>
  <cols>
    <col min="2" max="2" width="32.6640625" customWidth="1"/>
    <col min="4" max="4" width="12" bestFit="1" customWidth="1"/>
  </cols>
  <sheetData>
    <row r="1" spans="1:8" ht="34.5" customHeight="1" x14ac:dyDescent="0.2">
      <c r="A1" s="30" t="s">
        <v>111</v>
      </c>
    </row>
    <row r="2" spans="1:8" x14ac:dyDescent="0.2">
      <c r="D2" s="9" t="s">
        <v>112</v>
      </c>
    </row>
    <row r="3" spans="1:8" ht="19.5" customHeight="1" x14ac:dyDescent="0.2">
      <c r="B3" t="s">
        <v>113</v>
      </c>
      <c r="C3" s="4" t="str">
        <f>SelectedYear</f>
        <v>HIGH-END</v>
      </c>
      <c r="D3" t="e">
        <f ca="1">MATCH(C3,lstYears,0)+1</f>
        <v>#REF!</v>
      </c>
    </row>
    <row r="4" spans="1:8" ht="19.5" customHeight="1" x14ac:dyDescent="0.2">
      <c r="B4" t="s">
        <v>114</v>
      </c>
      <c r="C4" s="4" t="e">
        <f>C3-1</f>
        <v>#VALUE!</v>
      </c>
      <c r="D4" t="e">
        <f ca="1">MATCH(C4,lstYears,0)+1</f>
        <v>#VALUE!</v>
      </c>
    </row>
    <row r="5" spans="1:8" ht="19.5" customHeight="1" x14ac:dyDescent="0.2"/>
    <row r="6" spans="1:8" ht="19.5" customHeight="1" thickBot="1" x14ac:dyDescent="0.25">
      <c r="B6" t="s">
        <v>112</v>
      </c>
      <c r="C6" s="1" t="e">
        <f ca="1">MATCH(C7,lstYears,0)+1</f>
        <v>#VALUE!</v>
      </c>
      <c r="D6" s="1" t="e">
        <f ca="1">MATCH(D7,lstYears,0)+1</f>
        <v>#VALUE!</v>
      </c>
      <c r="E6" s="1" t="e">
        <f ca="1">MATCH(E7,lstYears,0)+1</f>
        <v>#VALUE!</v>
      </c>
      <c r="F6" s="1" t="e">
        <f ca="1">MATCH(F7,lstYears,0)+1</f>
        <v>#VALUE!</v>
      </c>
      <c r="G6" s="1" t="e">
        <f ca="1">MATCH(G7,lstYears,0)+1</f>
        <v>#REF!</v>
      </c>
    </row>
    <row r="7" spans="1:8" ht="22" thickBot="1" x14ac:dyDescent="0.35">
      <c r="B7" s="11" t="s">
        <v>115</v>
      </c>
      <c r="C7" s="31" t="e">
        <f>D7-1</f>
        <v>#VALUE!</v>
      </c>
      <c r="D7" s="31" t="e">
        <f>E7-1</f>
        <v>#VALUE!</v>
      </c>
      <c r="E7" s="31" t="e">
        <f>F7-1</f>
        <v>#VALUE!</v>
      </c>
      <c r="F7" s="31" t="e">
        <f>G7-1</f>
        <v>#VALUE!</v>
      </c>
      <c r="G7" s="31" t="str">
        <f>C3</f>
        <v>HIGH-END</v>
      </c>
      <c r="H7" s="11"/>
    </row>
    <row r="8" spans="1:8" ht="19.5" customHeight="1" x14ac:dyDescent="0.2">
      <c r="A8" t="e">
        <f>MATCH(B8,#REF!,0)</f>
        <v>#REF!</v>
      </c>
      <c r="B8" t="str">
        <f>IF('Indst. for centrale målepunkter'!C5="","",'Indst. for centrale målepunkter'!C5)</f>
        <v>ENERGIBESPARELSE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5" t="str">
        <f ca="1">IFERROR(G8/F8-1,"")</f>
        <v/>
      </c>
    </row>
    <row r="9" spans="1:8" ht="19.5" customHeight="1" x14ac:dyDescent="0.2">
      <c r="A9" t="e">
        <f>MATCH(B9,#REF!,0)</f>
        <v>#REF!</v>
      </c>
      <c r="B9" t="str">
        <f>IF('Indst. for centrale målepunkter'!C6="","",'Indst. for centrale målepunkter'!C6)</f>
        <v>KWH UDGIFT ÅRLIGT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5" t="str">
        <f t="shared" ref="H9:H12" ca="1" si="0">IFERROR(G9/F9-1,"")</f>
        <v/>
      </c>
    </row>
    <row r="10" spans="1:8" ht="19.5" customHeight="1" x14ac:dyDescent="0.2">
      <c r="A10" t="e">
        <f>MATCH(B10,#REF!,0)</f>
        <v>#REF!</v>
      </c>
      <c r="B10" t="str">
        <f>IF('Indst. for centrale målepunkter'!C7="","",'Indst. for centrale målepunkter'!C7)</f>
        <v>RENTER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5" t="str">
        <f t="shared" ca="1" si="0"/>
        <v/>
      </c>
    </row>
    <row r="11" spans="1:8" ht="19.5" customHeight="1" x14ac:dyDescent="0.2">
      <c r="A11" t="e">
        <f>MATCH(B11,#REF!,0)</f>
        <v>#REF!</v>
      </c>
      <c r="B11" t="str">
        <f>IF('Indst. for centrale målepunkter'!C8="","",'Indst. for centrale målepunkter'!C8)</f>
        <v>AFSKRIVNINGER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5" t="str">
        <f t="shared" ca="1" si="0"/>
        <v/>
      </c>
    </row>
    <row r="12" spans="1:8" ht="19.5" customHeight="1" x14ac:dyDescent="0.2">
      <c r="A12" t="e">
        <f>MATCH(B12,#REF!,0)</f>
        <v>#REF!</v>
      </c>
      <c r="B12" t="str">
        <f>IF('Indst. for centrale målepunkter'!C9="","",'Indst. for centrale målepunkter'!C9)</f>
        <v>NETTORESULTAT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5" t="str">
        <f t="shared" ca="1" si="0"/>
        <v/>
      </c>
    </row>
    <row r="13" spans="1:8" ht="15" thickBot="1" x14ac:dyDescent="0.25"/>
    <row r="14" spans="1:8" ht="22" thickBot="1" x14ac:dyDescent="0.35">
      <c r="B14" s="11" t="s">
        <v>116</v>
      </c>
      <c r="C14" s="11"/>
      <c r="D14" s="11"/>
      <c r="E14" s="11"/>
      <c r="F14" s="11"/>
      <c r="G14" s="11"/>
      <c r="H14" s="11"/>
    </row>
    <row r="15" spans="1:8" ht="19.5" customHeight="1" x14ac:dyDescent="0.2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 x14ac:dyDescent="0.2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 x14ac:dyDescent="0.2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 x14ac:dyDescent="0.2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 x14ac:dyDescent="0.2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 x14ac:dyDescent="0.2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 x14ac:dyDescent="0.2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 x14ac:dyDescent="0.2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 x14ac:dyDescent="0.2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 x14ac:dyDescent="0.2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 x14ac:dyDescent="0.2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 x14ac:dyDescent="0.2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 x14ac:dyDescent="0.2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 x14ac:dyDescent="0.2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 x14ac:dyDescent="0.2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 x14ac:dyDescent="0.2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 x14ac:dyDescent="0.2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 x14ac:dyDescent="0.2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 x14ac:dyDescent="0.2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 x14ac:dyDescent="0.2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 x14ac:dyDescent="0.2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 x14ac:dyDescent="0.2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 x14ac:dyDescent="0.2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 x14ac:dyDescent="0.2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 x14ac:dyDescent="0.2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ebc134-8c55-4ce4-8f6f-da0a6e58d994" xsi:nil="true"/>
    <lcf76f155ced4ddcb4097134ff3c332f xmlns="0be2d67f-8a7c-4c83-803f-b0daa194a94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A3D0482B34745A3526C5E53F4C7E4" ma:contentTypeVersion="20" ma:contentTypeDescription="Create a new document." ma:contentTypeScope="" ma:versionID="3a77f9af32aa424515bcb419b2de92b8">
  <xsd:schema xmlns:xsd="http://www.w3.org/2001/XMLSchema" xmlns:xs="http://www.w3.org/2001/XMLSchema" xmlns:p="http://schemas.microsoft.com/office/2006/metadata/properties" xmlns:ns2="0be2d67f-8a7c-4c83-803f-b0daa194a947" xmlns:ns3="fbebc134-8c55-4ce4-8f6f-da0a6e58d994" targetNamespace="http://schemas.microsoft.com/office/2006/metadata/properties" ma:root="true" ma:fieldsID="20b4a526663f0db07edde5aa5aa47ff3" ns2:_="" ns3:_="">
    <xsd:import namespace="0be2d67f-8a7c-4c83-803f-b0daa194a947"/>
    <xsd:import namespace="fbebc134-8c55-4ce4-8f6f-da0a6e58d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2d67f-8a7c-4c83-803f-b0daa194a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c77e97-b14b-43d6-8dcd-797f20dbe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bc134-8c55-4ce4-8f6f-da0a6e58d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601fbb-cd44-4728-8f1c-f54129aeb853}" ma:internalName="TaxCatchAll" ma:showField="CatchAllData" ma:web="fbebc134-8c55-4ce4-8f6f-da0a6e58d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BBB49-83B5-42F2-A8EC-D752C1C6E3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6A295-233C-4750-94AB-2348E3E2452D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0be2d67f-8a7c-4c83-803f-b0daa194a947"/>
    <ds:schemaRef ds:uri="http://purl.org/dc/elements/1.1/"/>
    <ds:schemaRef ds:uri="http://schemas.openxmlformats.org/package/2006/metadata/core-properties"/>
    <ds:schemaRef ds:uri="fbebc134-8c55-4ce4-8f6f-da0a6e58d99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8F4E55-4BDA-49EC-91F3-807F8C68B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2d67f-8a7c-4c83-803f-b0daa194a947"/>
    <ds:schemaRef ds:uri="fbebc134-8c55-4ce4-8f6f-da0a6e58d9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Yksinkertainen vertailu</vt:lpstr>
      <vt:lpstr>Vertailu eri vaihtoehdot</vt:lpstr>
      <vt:lpstr>Valaisinpositiot projekti</vt:lpstr>
      <vt:lpstr>Yhteenveto</vt:lpstr>
      <vt:lpstr>L-faktor</vt:lpstr>
      <vt:lpstr>Netto LED Retrofit UDEN TILSKUD</vt:lpstr>
      <vt:lpstr>Sammenligning - Energiberegning</vt:lpstr>
      <vt:lpstr>Indst. for centrale målepunkter</vt:lpstr>
      <vt:lpstr>Beregninger</vt:lpstr>
      <vt:lpstr>'Valaisinpositiot projekti'!Print_Area</vt:lpstr>
      <vt:lpstr>'Vertailu eri vaihtoehdot'!Print_Area</vt:lpstr>
      <vt:lpstr>Yhteenveto!Print_Area</vt:lpstr>
      <vt:lpstr>'Yksinkertainen vertailu'!Print_Area</vt:lpstr>
      <vt:lpstr>SelectedYear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cp:lastPrinted>2022-12-19T13:06:39Z</cp:lastPrinted>
  <dcterms:created xsi:type="dcterms:W3CDTF">2015-03-19T11:59:23Z</dcterms:created>
  <dcterms:modified xsi:type="dcterms:W3CDTF">2023-09-18T17:53:25Z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0x010100689A3D0482B34745A3526C5E53F4C7E4</vt:lpwstr>
  </property>
  <property fmtid="{D5CDD505-2E9C-101B-9397-08002B2CF9AE}" pid="4" name="MediaServiceImageTags">
    <vt:lpwstr/>
  </property>
</Properties>
</file>